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BFC004BE-F6CE-46E6-A682-ED661C136C71}" xr6:coauthVersionLast="43" xr6:coauthVersionMax="43" xr10:uidLastSave="{00000000-0000-0000-0000-000000000000}"/>
  <bookViews>
    <workbookView xWindow="-120" yWindow="-16320" windowWidth="29040" windowHeight="15840" activeTab="1" xr2:uid="{5B9D388E-A29F-445C-933C-C927D3AF5FD4}"/>
  </bookViews>
  <sheets>
    <sheet name="使い方" sheetId="6" r:id="rId1"/>
    <sheet name="勤怠管理と給与計算 (サンプル)" sheetId="4" r:id="rId2"/>
    <sheet name="勤怠管理と給与計算" sheetId="5" r:id="rId3"/>
  </sheets>
  <definedNames>
    <definedName name="_xlnm.Print_Area" localSheetId="2">勤怠管理と給与計算!$A$16:$J$69</definedName>
    <definedName name="_xlnm.Print_Area" localSheetId="1">'勤怠管理と給与計算 (サンプル)'!$A$16:$J$69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4" l="1"/>
  <c r="D61" i="5"/>
  <c r="D61" i="4"/>
  <c r="A23" i="4" l="1"/>
  <c r="B23" i="4" s="1"/>
  <c r="E68" i="5"/>
  <c r="D68" i="5"/>
  <c r="E67" i="5"/>
  <c r="D67" i="5"/>
  <c r="E66" i="5"/>
  <c r="D66" i="5"/>
  <c r="G65" i="5"/>
  <c r="F65" i="5"/>
  <c r="E65" i="5"/>
  <c r="D65" i="5"/>
  <c r="I65" i="5" s="1"/>
  <c r="G64" i="5"/>
  <c r="F64" i="5"/>
  <c r="E64" i="5"/>
  <c r="D64" i="5"/>
  <c r="H63" i="5"/>
  <c r="I63" i="5" s="1"/>
  <c r="F63" i="5"/>
  <c r="H62" i="5"/>
  <c r="F62" i="5"/>
  <c r="J61" i="5"/>
  <c r="I61" i="5"/>
  <c r="H61" i="5"/>
  <c r="G61" i="5"/>
  <c r="F61" i="5"/>
  <c r="E61" i="5"/>
  <c r="J60" i="5"/>
  <c r="I60" i="5"/>
  <c r="H60" i="5"/>
  <c r="G60" i="5"/>
  <c r="F60" i="5"/>
  <c r="E60" i="5"/>
  <c r="I57" i="5"/>
  <c r="H57" i="5"/>
  <c r="G57" i="5"/>
  <c r="F57" i="5"/>
  <c r="E57" i="5"/>
  <c r="D57" i="5"/>
  <c r="J53" i="5"/>
  <c r="I53" i="5"/>
  <c r="H53" i="5"/>
  <c r="G53" i="5"/>
  <c r="F53" i="5"/>
  <c r="A53" i="5"/>
  <c r="B53" i="5" s="1"/>
  <c r="J52" i="5"/>
  <c r="I52" i="5"/>
  <c r="H52" i="5"/>
  <c r="G52" i="5"/>
  <c r="F52" i="5"/>
  <c r="A52" i="5"/>
  <c r="B52" i="5" s="1"/>
  <c r="J51" i="5"/>
  <c r="I51" i="5"/>
  <c r="H51" i="5"/>
  <c r="G51" i="5"/>
  <c r="F51" i="5"/>
  <c r="A51" i="5"/>
  <c r="B51" i="5" s="1"/>
  <c r="J50" i="5"/>
  <c r="I50" i="5"/>
  <c r="H50" i="5"/>
  <c r="G50" i="5"/>
  <c r="F50" i="5"/>
  <c r="A50" i="5"/>
  <c r="B50" i="5" s="1"/>
  <c r="J49" i="5"/>
  <c r="I49" i="5"/>
  <c r="H49" i="5"/>
  <c r="G49" i="5"/>
  <c r="F49" i="5"/>
  <c r="A49" i="5"/>
  <c r="B49" i="5" s="1"/>
  <c r="J48" i="5"/>
  <c r="I48" i="5"/>
  <c r="H48" i="5"/>
  <c r="G48" i="5"/>
  <c r="F48" i="5"/>
  <c r="A48" i="5"/>
  <c r="B48" i="5" s="1"/>
  <c r="J47" i="5"/>
  <c r="I47" i="5"/>
  <c r="H47" i="5"/>
  <c r="G47" i="5"/>
  <c r="F47" i="5"/>
  <c r="A47" i="5"/>
  <c r="B47" i="5" s="1"/>
  <c r="J46" i="5"/>
  <c r="I46" i="5"/>
  <c r="H46" i="5"/>
  <c r="G46" i="5"/>
  <c r="F46" i="5"/>
  <c r="A46" i="5"/>
  <c r="B46" i="5" s="1"/>
  <c r="J45" i="5"/>
  <c r="I45" i="5"/>
  <c r="H45" i="5"/>
  <c r="G45" i="5"/>
  <c r="F45" i="5"/>
  <c r="A45" i="5"/>
  <c r="B45" i="5" s="1"/>
  <c r="J44" i="5"/>
  <c r="I44" i="5"/>
  <c r="H44" i="5"/>
  <c r="G44" i="5"/>
  <c r="F44" i="5"/>
  <c r="A44" i="5"/>
  <c r="B44" i="5" s="1"/>
  <c r="J43" i="5"/>
  <c r="I43" i="5"/>
  <c r="H43" i="5"/>
  <c r="G43" i="5"/>
  <c r="F43" i="5"/>
  <c r="A43" i="5"/>
  <c r="B43" i="5" s="1"/>
  <c r="J42" i="5"/>
  <c r="I42" i="5"/>
  <c r="H42" i="5"/>
  <c r="G42" i="5"/>
  <c r="F42" i="5"/>
  <c r="A42" i="5"/>
  <c r="B42" i="5" s="1"/>
  <c r="J41" i="5"/>
  <c r="I41" i="5"/>
  <c r="H41" i="5"/>
  <c r="G41" i="5"/>
  <c r="F41" i="5"/>
  <c r="A41" i="5"/>
  <c r="B41" i="5" s="1"/>
  <c r="J40" i="5"/>
  <c r="I40" i="5"/>
  <c r="H40" i="5"/>
  <c r="G40" i="5"/>
  <c r="F40" i="5"/>
  <c r="A40" i="5"/>
  <c r="B40" i="5" s="1"/>
  <c r="J39" i="5"/>
  <c r="I39" i="5"/>
  <c r="H39" i="5"/>
  <c r="G39" i="5"/>
  <c r="F39" i="5"/>
  <c r="A39" i="5"/>
  <c r="B39" i="5" s="1"/>
  <c r="J38" i="5"/>
  <c r="I38" i="5"/>
  <c r="H38" i="5"/>
  <c r="G38" i="5"/>
  <c r="F38" i="5"/>
  <c r="A38" i="5"/>
  <c r="B38" i="5" s="1"/>
  <c r="J37" i="5"/>
  <c r="I37" i="5"/>
  <c r="H37" i="5"/>
  <c r="G37" i="5"/>
  <c r="F37" i="5"/>
  <c r="A37" i="5"/>
  <c r="B37" i="5" s="1"/>
  <c r="J36" i="5"/>
  <c r="I36" i="5"/>
  <c r="H36" i="5"/>
  <c r="G36" i="5"/>
  <c r="F36" i="5"/>
  <c r="A36" i="5"/>
  <c r="B36" i="5" s="1"/>
  <c r="J35" i="5"/>
  <c r="I35" i="5"/>
  <c r="H35" i="5"/>
  <c r="G35" i="5"/>
  <c r="F35" i="5"/>
  <c r="A35" i="5"/>
  <c r="B35" i="5" s="1"/>
  <c r="J34" i="5"/>
  <c r="I34" i="5"/>
  <c r="H34" i="5"/>
  <c r="G34" i="5"/>
  <c r="F34" i="5"/>
  <c r="A34" i="5"/>
  <c r="B34" i="5" s="1"/>
  <c r="J33" i="5"/>
  <c r="I33" i="5"/>
  <c r="H33" i="5"/>
  <c r="G33" i="5"/>
  <c r="F33" i="5"/>
  <c r="A33" i="5"/>
  <c r="B33" i="5" s="1"/>
  <c r="J32" i="5"/>
  <c r="I32" i="5"/>
  <c r="H32" i="5"/>
  <c r="G32" i="5"/>
  <c r="F32" i="5"/>
  <c r="A32" i="5"/>
  <c r="B32" i="5" s="1"/>
  <c r="J31" i="5"/>
  <c r="I31" i="5"/>
  <c r="H31" i="5"/>
  <c r="G31" i="5"/>
  <c r="F31" i="5"/>
  <c r="A31" i="5"/>
  <c r="B31" i="5" s="1"/>
  <c r="J30" i="5"/>
  <c r="I30" i="5"/>
  <c r="H30" i="5"/>
  <c r="G30" i="5"/>
  <c r="F30" i="5"/>
  <c r="A30" i="5"/>
  <c r="B30" i="5" s="1"/>
  <c r="J29" i="5"/>
  <c r="I29" i="5"/>
  <c r="H29" i="5"/>
  <c r="G29" i="5"/>
  <c r="F29" i="5"/>
  <c r="A29" i="5"/>
  <c r="B29" i="5" s="1"/>
  <c r="J28" i="5"/>
  <c r="I28" i="5"/>
  <c r="H28" i="5"/>
  <c r="G28" i="5"/>
  <c r="F28" i="5"/>
  <c r="A28" i="5"/>
  <c r="B28" i="5" s="1"/>
  <c r="J27" i="5"/>
  <c r="I27" i="5"/>
  <c r="H27" i="5"/>
  <c r="G27" i="5"/>
  <c r="F27" i="5"/>
  <c r="A27" i="5"/>
  <c r="B27" i="5" s="1"/>
  <c r="J26" i="5"/>
  <c r="I26" i="5"/>
  <c r="H26" i="5"/>
  <c r="G26" i="5"/>
  <c r="F26" i="5"/>
  <c r="A26" i="5"/>
  <c r="B26" i="5" s="1"/>
  <c r="J25" i="5"/>
  <c r="I25" i="5"/>
  <c r="H25" i="5"/>
  <c r="G25" i="5"/>
  <c r="F25" i="5"/>
  <c r="A25" i="5"/>
  <c r="B25" i="5" s="1"/>
  <c r="J24" i="5"/>
  <c r="I24" i="5"/>
  <c r="H24" i="5"/>
  <c r="G24" i="5"/>
  <c r="F24" i="5"/>
  <c r="A24" i="5"/>
  <c r="B24" i="5" s="1"/>
  <c r="J23" i="5"/>
  <c r="I23" i="5"/>
  <c r="H23" i="5"/>
  <c r="G23" i="5"/>
  <c r="F23" i="5"/>
  <c r="A23" i="5"/>
  <c r="B23" i="5" s="1"/>
  <c r="D16" i="5"/>
  <c r="A16" i="5"/>
  <c r="C11" i="5"/>
  <c r="C8" i="5"/>
  <c r="E5" i="5"/>
  <c r="G57" i="4"/>
  <c r="F57" i="4"/>
  <c r="F26" i="4"/>
  <c r="G26" i="4"/>
  <c r="H26" i="4"/>
  <c r="I26" i="4"/>
  <c r="J26" i="4"/>
  <c r="F27" i="4"/>
  <c r="G27" i="4"/>
  <c r="H27" i="4"/>
  <c r="I27" i="4"/>
  <c r="J27" i="4"/>
  <c r="F28" i="4"/>
  <c r="G28" i="4"/>
  <c r="H28" i="4"/>
  <c r="I28" i="4"/>
  <c r="J28" i="4"/>
  <c r="F29" i="4"/>
  <c r="G29" i="4"/>
  <c r="H29" i="4"/>
  <c r="I29" i="4"/>
  <c r="J29" i="4"/>
  <c r="F30" i="4"/>
  <c r="G30" i="4"/>
  <c r="H30" i="4"/>
  <c r="I30" i="4"/>
  <c r="J30" i="4"/>
  <c r="F31" i="4"/>
  <c r="G31" i="4"/>
  <c r="H31" i="4"/>
  <c r="I31" i="4"/>
  <c r="J31" i="4"/>
  <c r="G32" i="4"/>
  <c r="H32" i="4"/>
  <c r="I32" i="4"/>
  <c r="J32" i="4"/>
  <c r="F33" i="4"/>
  <c r="G33" i="4"/>
  <c r="H33" i="4"/>
  <c r="I33" i="4"/>
  <c r="J33" i="4"/>
  <c r="F34" i="4"/>
  <c r="G34" i="4"/>
  <c r="H34" i="4"/>
  <c r="I34" i="4"/>
  <c r="J34" i="4"/>
  <c r="F35" i="4"/>
  <c r="G35" i="4"/>
  <c r="H35" i="4"/>
  <c r="I35" i="4"/>
  <c r="J35" i="4"/>
  <c r="F36" i="4"/>
  <c r="G36" i="4"/>
  <c r="H36" i="4"/>
  <c r="I36" i="4"/>
  <c r="J36" i="4"/>
  <c r="F37" i="4"/>
  <c r="G37" i="4"/>
  <c r="H37" i="4"/>
  <c r="I37" i="4"/>
  <c r="J37" i="4"/>
  <c r="F38" i="4"/>
  <c r="G38" i="4"/>
  <c r="H38" i="4"/>
  <c r="I38" i="4"/>
  <c r="J38" i="4"/>
  <c r="F39" i="4"/>
  <c r="G39" i="4"/>
  <c r="H39" i="4"/>
  <c r="I39" i="4"/>
  <c r="J39" i="4"/>
  <c r="F40" i="4"/>
  <c r="G40" i="4"/>
  <c r="H40" i="4"/>
  <c r="I40" i="4"/>
  <c r="J40" i="4"/>
  <c r="F41" i="4"/>
  <c r="G41" i="4"/>
  <c r="H41" i="4"/>
  <c r="I41" i="4"/>
  <c r="J41" i="4"/>
  <c r="F42" i="4"/>
  <c r="G42" i="4"/>
  <c r="H42" i="4"/>
  <c r="I42" i="4"/>
  <c r="J42" i="4"/>
  <c r="F43" i="4"/>
  <c r="G43" i="4"/>
  <c r="H43" i="4"/>
  <c r="I43" i="4"/>
  <c r="J43" i="4"/>
  <c r="F44" i="4"/>
  <c r="G44" i="4"/>
  <c r="H44" i="4"/>
  <c r="I44" i="4"/>
  <c r="J44" i="4"/>
  <c r="F45" i="4"/>
  <c r="G45" i="4"/>
  <c r="H45" i="4"/>
  <c r="I45" i="4"/>
  <c r="J45" i="4"/>
  <c r="F46" i="4"/>
  <c r="G46" i="4"/>
  <c r="H46" i="4"/>
  <c r="I46" i="4"/>
  <c r="J46" i="4"/>
  <c r="F47" i="4"/>
  <c r="G47" i="4"/>
  <c r="H47" i="4"/>
  <c r="I47" i="4"/>
  <c r="J47" i="4"/>
  <c r="F48" i="4"/>
  <c r="G48" i="4"/>
  <c r="H48" i="4"/>
  <c r="I48" i="4"/>
  <c r="J48" i="4"/>
  <c r="F49" i="4"/>
  <c r="G49" i="4"/>
  <c r="H49" i="4"/>
  <c r="I49" i="4"/>
  <c r="J49" i="4"/>
  <c r="F50" i="4"/>
  <c r="G50" i="4"/>
  <c r="H50" i="4"/>
  <c r="I50" i="4"/>
  <c r="J50" i="4"/>
  <c r="F51" i="4"/>
  <c r="G51" i="4"/>
  <c r="H51" i="4"/>
  <c r="I51" i="4"/>
  <c r="J51" i="4"/>
  <c r="F52" i="4"/>
  <c r="G52" i="4"/>
  <c r="H52" i="4"/>
  <c r="I52" i="4"/>
  <c r="J52" i="4"/>
  <c r="F53" i="4"/>
  <c r="G53" i="4"/>
  <c r="H53" i="4"/>
  <c r="I53" i="4"/>
  <c r="J53" i="4"/>
  <c r="F23" i="4"/>
  <c r="G23" i="4"/>
  <c r="H23" i="4"/>
  <c r="I23" i="4"/>
  <c r="J23" i="4"/>
  <c r="F24" i="4"/>
  <c r="G24" i="4"/>
  <c r="H24" i="4"/>
  <c r="I24" i="4"/>
  <c r="J24" i="4"/>
  <c r="H25" i="4"/>
  <c r="G25" i="4"/>
  <c r="A24" i="4"/>
  <c r="B24" i="4" s="1"/>
  <c r="A25" i="4"/>
  <c r="B25" i="4" s="1"/>
  <c r="A26" i="4"/>
  <c r="B26" i="4" s="1"/>
  <c r="A27" i="4"/>
  <c r="B27" i="4" s="1"/>
  <c r="A28" i="4"/>
  <c r="B28" i="4" s="1"/>
  <c r="A29" i="4"/>
  <c r="B29" i="4" s="1"/>
  <c r="A30" i="4"/>
  <c r="B30" i="4" s="1"/>
  <c r="A31" i="4"/>
  <c r="B31" i="4" s="1"/>
  <c r="A32" i="4"/>
  <c r="B32" i="4" s="1"/>
  <c r="A33" i="4"/>
  <c r="B33" i="4" s="1"/>
  <c r="A34" i="4"/>
  <c r="B34" i="4" s="1"/>
  <c r="A35" i="4"/>
  <c r="B35" i="4" s="1"/>
  <c r="A36" i="4"/>
  <c r="B36" i="4" s="1"/>
  <c r="A37" i="4"/>
  <c r="B37" i="4" s="1"/>
  <c r="A38" i="4"/>
  <c r="B38" i="4" s="1"/>
  <c r="A39" i="4"/>
  <c r="B39" i="4"/>
  <c r="A40" i="4"/>
  <c r="B40" i="4" s="1"/>
  <c r="A41" i="4"/>
  <c r="B41" i="4" s="1"/>
  <c r="A42" i="4"/>
  <c r="B42" i="4" s="1"/>
  <c r="A43" i="4"/>
  <c r="B43" i="4" s="1"/>
  <c r="A44" i="4"/>
  <c r="B44" i="4" s="1"/>
  <c r="A45" i="4"/>
  <c r="B45" i="4" s="1"/>
  <c r="A46" i="4"/>
  <c r="B46" i="4" s="1"/>
  <c r="A47" i="4"/>
  <c r="B47" i="4" s="1"/>
  <c r="A48" i="4"/>
  <c r="B48" i="4" s="1"/>
  <c r="A49" i="4"/>
  <c r="B49" i="4" s="1"/>
  <c r="A50" i="4"/>
  <c r="B50" i="4" s="1"/>
  <c r="A51" i="4"/>
  <c r="B51" i="4" s="1"/>
  <c r="A52" i="4"/>
  <c r="B52" i="4" s="1"/>
  <c r="A53" i="4"/>
  <c r="B53" i="4" s="1"/>
  <c r="E68" i="4"/>
  <c r="D68" i="4"/>
  <c r="E67" i="4"/>
  <c r="D67" i="4"/>
  <c r="E66" i="4"/>
  <c r="D66" i="4"/>
  <c r="G65" i="4"/>
  <c r="F65" i="4"/>
  <c r="E65" i="4"/>
  <c r="D65" i="4"/>
  <c r="I65" i="4" s="1"/>
  <c r="G64" i="4"/>
  <c r="F64" i="4"/>
  <c r="E64" i="4"/>
  <c r="D64" i="4"/>
  <c r="I63" i="4"/>
  <c r="H63" i="4"/>
  <c r="F63" i="4"/>
  <c r="H62" i="4"/>
  <c r="F62" i="4"/>
  <c r="J61" i="4"/>
  <c r="I61" i="4"/>
  <c r="H61" i="4"/>
  <c r="G61" i="4"/>
  <c r="F61" i="4"/>
  <c r="E61" i="4"/>
  <c r="J60" i="4"/>
  <c r="I60" i="4"/>
  <c r="H60" i="4"/>
  <c r="G60" i="4"/>
  <c r="F60" i="4"/>
  <c r="E60" i="4"/>
  <c r="I57" i="4"/>
  <c r="H57" i="4"/>
  <c r="E57" i="4"/>
  <c r="D57" i="4"/>
  <c r="J25" i="4"/>
  <c r="I25" i="4"/>
  <c r="F25" i="4"/>
  <c r="D16" i="4"/>
  <c r="A16" i="4"/>
  <c r="C8" i="4"/>
  <c r="C11" i="4" s="1"/>
  <c r="E5" i="4" s="1"/>
  <c r="F54" i="5" l="1"/>
  <c r="F59" i="5"/>
  <c r="G59" i="5"/>
  <c r="H59" i="5"/>
  <c r="G54" i="5"/>
  <c r="I54" i="5"/>
  <c r="D59" i="5"/>
  <c r="H54" i="5"/>
  <c r="J54" i="5"/>
  <c r="E59" i="5"/>
  <c r="D63" i="5" s="1"/>
  <c r="J67" i="5"/>
  <c r="E69" i="5" s="1"/>
  <c r="H54" i="4"/>
  <c r="G54" i="4"/>
  <c r="F54" i="4"/>
  <c r="G59" i="4"/>
  <c r="H59" i="4"/>
  <c r="F59" i="4"/>
  <c r="I54" i="4"/>
  <c r="D59" i="4"/>
  <c r="J54" i="4"/>
  <c r="E59" i="4"/>
  <c r="J67" i="4"/>
  <c r="E69" i="4" s="1"/>
  <c r="E63" i="5" l="1"/>
  <c r="G63" i="5" s="1"/>
  <c r="D63" i="4"/>
  <c r="E63" i="4"/>
  <c r="J65" i="5" l="1"/>
  <c r="J63" i="5"/>
  <c r="D69" i="5" s="1"/>
  <c r="I69" i="5" s="1"/>
  <c r="G63" i="4"/>
  <c r="J63" i="4" s="1"/>
  <c r="D69" i="4" s="1"/>
  <c r="I69" i="4" s="1"/>
  <c r="J65" i="4" l="1"/>
</calcChain>
</file>

<file path=xl/sharedStrings.xml><?xml version="1.0" encoding="utf-8"?>
<sst xmlns="http://schemas.openxmlformats.org/spreadsheetml/2006/main" count="240" uniqueCount="95">
  <si>
    <t>年</t>
    <rPh sb="0" eb="1">
      <t>ネン</t>
    </rPh>
    <phoneticPr fontId="5"/>
  </si>
  <si>
    <t>始業時刻</t>
    <rPh sb="0" eb="4">
      <t>シギョウジコク</t>
    </rPh>
    <phoneticPr fontId="5"/>
  </si>
  <si>
    <t>支給項目</t>
    <rPh sb="0" eb="2">
      <t>シキュウ</t>
    </rPh>
    <rPh sb="2" eb="4">
      <t>コウモク</t>
    </rPh>
    <phoneticPr fontId="5"/>
  </si>
  <si>
    <t>基本給</t>
    <rPh sb="0" eb="3">
      <t>キホンキュウ</t>
    </rPh>
    <phoneticPr fontId="5"/>
  </si>
  <si>
    <t>月度</t>
    <rPh sb="0" eb="1">
      <t>ガツ</t>
    </rPh>
    <rPh sb="1" eb="2">
      <t>ド</t>
    </rPh>
    <phoneticPr fontId="5"/>
  </si>
  <si>
    <t>終業時刻</t>
    <rPh sb="0" eb="2">
      <t>シュウギョウ</t>
    </rPh>
    <rPh sb="2" eb="4">
      <t>ジコク</t>
    </rPh>
    <phoneticPr fontId="5"/>
  </si>
  <si>
    <t>休憩時間</t>
    <rPh sb="0" eb="2">
      <t>キュウケイ</t>
    </rPh>
    <rPh sb="2" eb="4">
      <t>ジカン</t>
    </rPh>
    <phoneticPr fontId="5"/>
  </si>
  <si>
    <t>1日労働時間</t>
    <rPh sb="1" eb="2">
      <t>ニチ</t>
    </rPh>
    <rPh sb="2" eb="4">
      <t>ロウドウ</t>
    </rPh>
    <rPh sb="4" eb="6">
      <t>ジカン</t>
    </rPh>
    <phoneticPr fontId="5"/>
  </si>
  <si>
    <t>役職手当</t>
    <rPh sb="0" eb="2">
      <t>ヤクショク</t>
    </rPh>
    <rPh sb="2" eb="4">
      <t>テアテ</t>
    </rPh>
    <phoneticPr fontId="3"/>
  </si>
  <si>
    <t>深夜残業開始時間</t>
    <rPh sb="0" eb="2">
      <t>シンヤ</t>
    </rPh>
    <rPh sb="2" eb="4">
      <t>ザンギョウ</t>
    </rPh>
    <rPh sb="4" eb="6">
      <t>カイシ</t>
    </rPh>
    <rPh sb="6" eb="8">
      <t>ジカン</t>
    </rPh>
    <phoneticPr fontId="5"/>
  </si>
  <si>
    <t>皆勤手当</t>
    <rPh sb="0" eb="2">
      <t>カイキン</t>
    </rPh>
    <rPh sb="2" eb="4">
      <t>テアテ</t>
    </rPh>
    <phoneticPr fontId="3"/>
  </si>
  <si>
    <t>年間休日</t>
    <rPh sb="0" eb="2">
      <t>ネンカン</t>
    </rPh>
    <rPh sb="2" eb="4">
      <t>キュウジツ</t>
    </rPh>
    <phoneticPr fontId="5"/>
  </si>
  <si>
    <t>1月労働時間</t>
    <rPh sb="1" eb="2">
      <t>ツキ</t>
    </rPh>
    <rPh sb="2" eb="4">
      <t>ロウドウ</t>
    </rPh>
    <rPh sb="4" eb="6">
      <t>ジカン</t>
    </rPh>
    <phoneticPr fontId="5"/>
  </si>
  <si>
    <t>時間外</t>
    <rPh sb="0" eb="3">
      <t>ジカンガイ</t>
    </rPh>
    <phoneticPr fontId="5"/>
  </si>
  <si>
    <t>控除項目</t>
    <rPh sb="0" eb="2">
      <t>コウジョ</t>
    </rPh>
    <rPh sb="2" eb="4">
      <t>コウモク</t>
    </rPh>
    <phoneticPr fontId="5"/>
  </si>
  <si>
    <t>健康保険</t>
    <rPh sb="0" eb="4">
      <t>ケンコウホケン</t>
    </rPh>
    <phoneticPr fontId="2"/>
  </si>
  <si>
    <t>休日出勤</t>
    <rPh sb="0" eb="2">
      <t>キュウジツ</t>
    </rPh>
    <rPh sb="2" eb="4">
      <t>シュッキン</t>
    </rPh>
    <phoneticPr fontId="5"/>
  </si>
  <si>
    <t>厚生年金</t>
    <rPh sb="0" eb="4">
      <t>コウセイネンキン</t>
    </rPh>
    <phoneticPr fontId="2"/>
  </si>
  <si>
    <t>深夜残業</t>
    <rPh sb="0" eb="4">
      <t>シンヤザンギョウ</t>
    </rPh>
    <phoneticPr fontId="5"/>
  </si>
  <si>
    <t>雇用保険</t>
    <rPh sb="0" eb="4">
      <t>コヨウホケン</t>
    </rPh>
    <phoneticPr fontId="2"/>
  </si>
  <si>
    <t>休日深夜</t>
    <rPh sb="0" eb="2">
      <t>キュウジツ</t>
    </rPh>
    <rPh sb="2" eb="4">
      <t>シンヤ</t>
    </rPh>
    <phoneticPr fontId="5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</si>
  <si>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</si>
  <si>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</si>
  <si>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曜日</t>
    <rPh sb="0" eb="2">
      <t>ヨウビ</t>
    </rPh>
    <phoneticPr fontId="5"/>
  </si>
  <si>
    <t>勤怠</t>
    <rPh sb="0" eb="2">
      <t>キンタイ</t>
    </rPh>
    <phoneticPr fontId="5"/>
  </si>
  <si>
    <t>始業時刻</t>
    <rPh sb="0" eb="2">
      <t>シギョウ</t>
    </rPh>
    <rPh sb="2" eb="4">
      <t>ジコク</t>
    </rPh>
    <phoneticPr fontId="5"/>
  </si>
  <si>
    <t>勤務時間</t>
    <rPh sb="0" eb="2">
      <t>キンム</t>
    </rPh>
    <rPh sb="2" eb="4">
      <t>ジカン</t>
    </rPh>
    <phoneticPr fontId="5"/>
  </si>
  <si>
    <t>普通残業時間</t>
    <rPh sb="0" eb="2">
      <t>フツウ</t>
    </rPh>
    <rPh sb="2" eb="4">
      <t>ザンギョウ</t>
    </rPh>
    <rPh sb="4" eb="6">
      <t>ジカン</t>
    </rPh>
    <phoneticPr fontId="5"/>
  </si>
  <si>
    <t>深夜残業時間</t>
    <rPh sb="0" eb="2">
      <t>シンヤ</t>
    </rPh>
    <rPh sb="2" eb="4">
      <t>ザンギョウ</t>
    </rPh>
    <rPh sb="4" eb="6">
      <t>ジカン</t>
    </rPh>
    <phoneticPr fontId="5"/>
  </si>
  <si>
    <t>休日労働時間</t>
    <rPh sb="0" eb="2">
      <t>キュウジツ</t>
    </rPh>
    <rPh sb="2" eb="4">
      <t>ロウドウ</t>
    </rPh>
    <rPh sb="4" eb="6">
      <t>ジカン</t>
    </rPh>
    <phoneticPr fontId="5"/>
  </si>
  <si>
    <t>休日深夜残業時間</t>
    <rPh sb="0" eb="2">
      <t>キュウジツ</t>
    </rPh>
    <rPh sb="2" eb="4">
      <t>シンヤ</t>
    </rPh>
    <rPh sb="4" eb="6">
      <t>ザンギョウ</t>
    </rPh>
    <rPh sb="6" eb="8">
      <t>ジカン</t>
    </rPh>
    <phoneticPr fontId="5"/>
  </si>
  <si>
    <t>給与明細</t>
    <rPh sb="0" eb="2">
      <t>キュウヨ</t>
    </rPh>
    <rPh sb="2" eb="4">
      <t>メイサイ</t>
    </rPh>
    <phoneticPr fontId="5"/>
  </si>
  <si>
    <t>勤怠</t>
    <rPh sb="0" eb="2">
      <t>キンタイ</t>
    </rPh>
    <phoneticPr fontId="6"/>
  </si>
  <si>
    <t>出勤日数</t>
    <rPh sb="0" eb="2">
      <t>シュッキン</t>
    </rPh>
    <rPh sb="2" eb="4">
      <t>ニッスウ</t>
    </rPh>
    <phoneticPr fontId="1"/>
  </si>
  <si>
    <t>欠勤日数</t>
    <rPh sb="0" eb="2">
      <t>ケッキン</t>
    </rPh>
    <rPh sb="2" eb="4">
      <t>ニッスウ</t>
    </rPh>
    <phoneticPr fontId="1"/>
  </si>
  <si>
    <t>休日出勤</t>
    <rPh sb="0" eb="2">
      <t>キュウジツ</t>
    </rPh>
    <rPh sb="2" eb="4">
      <t>シュッキン</t>
    </rPh>
    <phoneticPr fontId="1"/>
  </si>
  <si>
    <t>有給休暇</t>
    <rPh sb="0" eb="2">
      <t>ユウキュウ</t>
    </rPh>
    <rPh sb="2" eb="4">
      <t>キュウカ</t>
    </rPh>
    <phoneticPr fontId="1"/>
  </si>
  <si>
    <t>勤務時間</t>
    <rPh sb="0" eb="2">
      <t>キンム</t>
    </rPh>
    <rPh sb="2" eb="4">
      <t>ジカン</t>
    </rPh>
    <phoneticPr fontId="1"/>
  </si>
  <si>
    <t>普通残業</t>
    <rPh sb="0" eb="2">
      <t>フツウ</t>
    </rPh>
    <rPh sb="2" eb="4">
      <t>ザンギョウ</t>
    </rPh>
    <phoneticPr fontId="1"/>
  </si>
  <si>
    <t>深夜残業</t>
    <rPh sb="0" eb="2">
      <t>シンヤ</t>
    </rPh>
    <rPh sb="2" eb="4">
      <t>ザンギョウ</t>
    </rPh>
    <phoneticPr fontId="1"/>
  </si>
  <si>
    <t>休日労働時間</t>
    <rPh sb="0" eb="2">
      <t>キュウジツ</t>
    </rPh>
    <rPh sb="2" eb="4">
      <t>ロウドウ</t>
    </rPh>
    <rPh sb="4" eb="6">
      <t>ジカン</t>
    </rPh>
    <phoneticPr fontId="1"/>
  </si>
  <si>
    <t>休日深夜</t>
    <rPh sb="0" eb="2">
      <t>キュウジツ</t>
    </rPh>
    <rPh sb="2" eb="4">
      <t>シンヤ</t>
    </rPh>
    <phoneticPr fontId="1"/>
  </si>
  <si>
    <t>支給</t>
    <rPh sb="0" eb="2">
      <t>シキュウ</t>
    </rPh>
    <phoneticPr fontId="6"/>
  </si>
  <si>
    <t>基本給</t>
    <rPh sb="0" eb="3">
      <t>キホンキュウ</t>
    </rPh>
    <phoneticPr fontId="6"/>
  </si>
  <si>
    <t>時間外手当</t>
    <rPh sb="0" eb="3">
      <t>ジカンガイ</t>
    </rPh>
    <rPh sb="3" eb="5">
      <t>テアテ</t>
    </rPh>
    <phoneticPr fontId="6"/>
  </si>
  <si>
    <t>休日出勤手当</t>
    <rPh sb="0" eb="4">
      <t>キュウジツシュッキン</t>
    </rPh>
    <rPh sb="4" eb="6">
      <t>テアテ</t>
    </rPh>
    <phoneticPr fontId="6"/>
  </si>
  <si>
    <t>課税支給額</t>
    <rPh sb="0" eb="2">
      <t>カゼイ</t>
    </rPh>
    <rPh sb="2" eb="5">
      <t>シキュウガク</t>
    </rPh>
    <phoneticPr fontId="1"/>
  </si>
  <si>
    <t>非課税支給額</t>
    <rPh sb="0" eb="3">
      <t>ヒカゼイ</t>
    </rPh>
    <rPh sb="3" eb="6">
      <t>シキュウガク</t>
    </rPh>
    <phoneticPr fontId="1"/>
  </si>
  <si>
    <t>総支給額</t>
    <rPh sb="0" eb="1">
      <t>ソウ</t>
    </rPh>
    <rPh sb="1" eb="4">
      <t>シキュウガク</t>
    </rPh>
    <phoneticPr fontId="6"/>
  </si>
  <si>
    <t>控除</t>
    <rPh sb="0" eb="2">
      <t>コウジョ</t>
    </rPh>
    <phoneticPr fontId="6"/>
  </si>
  <si>
    <t>社会保険合計</t>
    <rPh sb="0" eb="4">
      <t>シャカイホケン</t>
    </rPh>
    <rPh sb="4" eb="6">
      <t>ゴウケイ</t>
    </rPh>
    <phoneticPr fontId="6"/>
  </si>
  <si>
    <t>課税対象額</t>
    <rPh sb="0" eb="2">
      <t>カゼイ</t>
    </rPh>
    <rPh sb="2" eb="4">
      <t>タイショウ</t>
    </rPh>
    <rPh sb="4" eb="5">
      <t>ガク</t>
    </rPh>
    <phoneticPr fontId="6"/>
  </si>
  <si>
    <t>控除合計</t>
    <rPh sb="0" eb="2">
      <t>コウジョ</t>
    </rPh>
    <rPh sb="2" eb="4">
      <t>ゴウケイ</t>
    </rPh>
    <phoneticPr fontId="6"/>
  </si>
  <si>
    <t>月</t>
    <rPh sb="0" eb="1">
      <t>ガツ</t>
    </rPh>
    <phoneticPr fontId="5"/>
  </si>
  <si>
    <t>月日</t>
    <rPh sb="0" eb="2">
      <t>ツキヒ</t>
    </rPh>
    <phoneticPr fontId="5"/>
  </si>
  <si>
    <t>勤怠入力</t>
  </si>
  <si>
    <t>出勤</t>
  </si>
  <si>
    <t>出勤</t>
    <phoneticPr fontId="5"/>
  </si>
  <si>
    <t>欠勤</t>
    <phoneticPr fontId="5"/>
  </si>
  <si>
    <t>遅刻</t>
  </si>
  <si>
    <t>遅刻</t>
    <phoneticPr fontId="5"/>
  </si>
  <si>
    <t>早退</t>
  </si>
  <si>
    <t>早退</t>
    <phoneticPr fontId="5"/>
  </si>
  <si>
    <t>休日出勤</t>
  </si>
  <si>
    <t>休日出勤</t>
    <phoneticPr fontId="5"/>
  </si>
  <si>
    <t>有給休暇</t>
  </si>
  <si>
    <t>有給休暇</t>
    <phoneticPr fontId="5"/>
  </si>
  <si>
    <t>時給単価</t>
    <rPh sb="0" eb="2">
      <t>ジキュウ</t>
    </rPh>
    <rPh sb="2" eb="4">
      <t>タンカ</t>
    </rPh>
    <phoneticPr fontId="5"/>
  </si>
  <si>
    <t>住宅手当</t>
    <rPh sb="0" eb="2">
      <t>ジュウタク</t>
    </rPh>
    <rPh sb="2" eb="4">
      <t>テアテ</t>
    </rPh>
    <phoneticPr fontId="3"/>
  </si>
  <si>
    <t>家族手当</t>
    <rPh sb="0" eb="4">
      <t>カゾクテアテ</t>
    </rPh>
    <phoneticPr fontId="5"/>
  </si>
  <si>
    <t>○○手当</t>
    <rPh sb="2" eb="4">
      <t>テアテ</t>
    </rPh>
    <phoneticPr fontId="5"/>
  </si>
  <si>
    <t>介護保険</t>
    <rPh sb="0" eb="2">
      <t>カイゴ</t>
    </rPh>
    <rPh sb="2" eb="4">
      <t>ホケン</t>
    </rPh>
    <phoneticPr fontId="5"/>
  </si>
  <si>
    <t>- - -</t>
  </si>
  <si>
    <t>- - -</t>
    <phoneticPr fontId="5"/>
  </si>
  <si>
    <t>遅刻</t>
    <rPh sb="0" eb="2">
      <t>チコク</t>
    </rPh>
    <phoneticPr fontId="1"/>
  </si>
  <si>
    <t>早退</t>
    <rPh sb="0" eb="2">
      <t>ソウタイ</t>
    </rPh>
    <phoneticPr fontId="1"/>
  </si>
  <si>
    <t>通勤課税</t>
    <rPh sb="0" eb="2">
      <t>ツウキン</t>
    </rPh>
    <rPh sb="2" eb="4">
      <t>カゼイ</t>
    </rPh>
    <phoneticPr fontId="5"/>
  </si>
  <si>
    <t>通勤非課税</t>
    <rPh sb="0" eb="2">
      <t>ツウキン</t>
    </rPh>
    <rPh sb="2" eb="5">
      <t>ヒカゼイ</t>
    </rPh>
    <phoneticPr fontId="5"/>
  </si>
  <si>
    <t>累計</t>
    <rPh sb="0" eb="2">
      <t>ルイケイ</t>
    </rPh>
    <phoneticPr fontId="5"/>
  </si>
  <si>
    <t>差引支給額</t>
    <rPh sb="0" eb="2">
      <t>サシヒキ</t>
    </rPh>
    <rPh sb="2" eb="5">
      <t>シキュウガク</t>
    </rPh>
    <phoneticPr fontId="5"/>
  </si>
  <si>
    <t>所属</t>
    <rPh sb="0" eb="1">
      <t>ショ</t>
    </rPh>
    <rPh sb="1" eb="2">
      <t>ゾク</t>
    </rPh>
    <phoneticPr fontId="5"/>
  </si>
  <si>
    <t>氏名</t>
    <rPh sb="0" eb="1">
      <t>シ</t>
    </rPh>
    <rPh sb="1" eb="2">
      <t>メイ</t>
    </rPh>
    <phoneticPr fontId="5"/>
  </si>
  <si>
    <t>経理部</t>
    <rPh sb="0" eb="3">
      <t>ケイリブ</t>
    </rPh>
    <phoneticPr fontId="5"/>
  </si>
  <si>
    <t>給与　計算</t>
    <rPh sb="0" eb="2">
      <t>キュウヨ</t>
    </rPh>
    <rPh sb="3" eb="5">
      <t>ケイサン</t>
    </rPh>
    <phoneticPr fontId="5"/>
  </si>
  <si>
    <t>入力項目</t>
    <rPh sb="0" eb="2">
      <t>ニュウリョク</t>
    </rPh>
    <rPh sb="2" eb="4">
      <t>コウモク</t>
    </rPh>
    <phoneticPr fontId="5"/>
  </si>
  <si>
    <t>勤怠情報</t>
    <rPh sb="0" eb="2">
      <t>キンタイ</t>
    </rPh>
    <rPh sb="2" eb="4">
      <t>ジョウホウ</t>
    </rPh>
    <phoneticPr fontId="5"/>
  </si>
  <si>
    <t>割増賃金情報</t>
    <rPh sb="0" eb="2">
      <t>ワリマシ</t>
    </rPh>
    <rPh sb="2" eb="4">
      <t>チンギン</t>
    </rPh>
    <rPh sb="4" eb="6">
      <t>ジョウホウ</t>
    </rPh>
    <phoneticPr fontId="5"/>
  </si>
  <si>
    <t>遅･早</t>
    <rPh sb="2" eb="3">
      <t>サ</t>
    </rPh>
    <phoneticPr fontId="5"/>
  </si>
  <si>
    <t>入力項目の太い線・白抜きセルに情報を入力します。</t>
    <rPh sb="0" eb="2">
      <t>ニュウリョク</t>
    </rPh>
    <rPh sb="2" eb="4">
      <t>コウモク</t>
    </rPh>
    <rPh sb="5" eb="6">
      <t>フト</t>
    </rPh>
    <rPh sb="7" eb="8">
      <t>セン</t>
    </rPh>
    <rPh sb="9" eb="11">
      <t>シロヌ</t>
    </rPh>
    <rPh sb="15" eb="17">
      <t>ジョウホウ</t>
    </rPh>
    <rPh sb="18" eb="20">
      <t>ニュウリョク</t>
    </rPh>
    <phoneticPr fontId="5"/>
  </si>
  <si>
    <t>入力項目の年月を変更するだけで、勤怠管理の月日が自動反映されます。</t>
    <rPh sb="0" eb="2">
      <t>ニュウリョク</t>
    </rPh>
    <rPh sb="2" eb="4">
      <t>コウモク</t>
    </rPh>
    <rPh sb="5" eb="7">
      <t>ネンゲツ</t>
    </rPh>
    <rPh sb="8" eb="10">
      <t>ヘンコウ</t>
    </rPh>
    <rPh sb="16" eb="18">
      <t>キンタイ</t>
    </rPh>
    <rPh sb="18" eb="20">
      <t>カンリ</t>
    </rPh>
    <rPh sb="21" eb="23">
      <t>ツキヒ</t>
    </rPh>
    <rPh sb="24" eb="26">
      <t>ジドウ</t>
    </rPh>
    <rPh sb="26" eb="28">
      <t>ハンエイ</t>
    </rPh>
    <phoneticPr fontId="5"/>
  </si>
  <si>
    <t>勤怠管理の入力は、勤怠・始業時間・終業時間を入力することで残業時間などを自動計算します。</t>
    <rPh sb="0" eb="4">
      <t>キン</t>
    </rPh>
    <rPh sb="5" eb="7">
      <t>ニュウリョク</t>
    </rPh>
    <rPh sb="9" eb="11">
      <t>キンタイ</t>
    </rPh>
    <rPh sb="12" eb="16">
      <t>シギョウジ</t>
    </rPh>
    <rPh sb="17" eb="21">
      <t>シュウギョウジカン</t>
    </rPh>
    <rPh sb="22" eb="24">
      <t>ニュウリョク</t>
    </rPh>
    <rPh sb="29" eb="31">
      <t>ザンギョウ</t>
    </rPh>
    <rPh sb="31" eb="33">
      <t>ジカン</t>
    </rPh>
    <rPh sb="36" eb="38">
      <t>ジ</t>
    </rPh>
    <rPh sb="38" eb="40">
      <t>ケイサン</t>
    </rPh>
    <phoneticPr fontId="5"/>
  </si>
  <si>
    <t>始業時間</t>
    <rPh sb="0" eb="2">
      <t>シギョウ</t>
    </rPh>
    <rPh sb="2" eb="4">
      <t>ジカン</t>
    </rPh>
    <phoneticPr fontId="5"/>
  </si>
  <si>
    <t>終業時間</t>
    <rPh sb="0" eb="2">
      <t>シュウギョウ</t>
    </rPh>
    <rPh sb="2" eb="4">
      <t>ジカン</t>
    </rPh>
    <phoneticPr fontId="5"/>
  </si>
  <si>
    <t>給与明細欄は、入力項目と勤怠管理の情報から表示させています。</t>
    <rPh sb="0" eb="4">
      <t>キュウヨメイサイ</t>
    </rPh>
    <rPh sb="4" eb="5">
      <t>ラン</t>
    </rPh>
    <rPh sb="7" eb="9">
      <t>ニュウリョク</t>
    </rPh>
    <rPh sb="9" eb="11">
      <t>コウモク</t>
    </rPh>
    <rPh sb="12" eb="14">
      <t>キンタイ</t>
    </rPh>
    <rPh sb="14" eb="16">
      <t>カンリ</t>
    </rPh>
    <rPh sb="17" eb="19">
      <t>ジョウホウ</t>
    </rPh>
    <rPh sb="21" eb="23">
      <t>ヒョウジ</t>
    </rPh>
    <phoneticPr fontId="5"/>
  </si>
  <si>
    <t>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</si>
</sst>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h]:mm"/>
    <numFmt numFmtId="177" formatCode="m&quot;月&quot;d&quot;日&quot;;@"/>
    <numFmt numFmtId="178" formatCode="aaa"/>
    <numFmt numFmtId="179" formatCode="&quot;@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7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38" fontId="4" fillId="0" borderId="23" xfId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8" fontId="4" fillId="0" borderId="8" xfId="0" applyNumberFormat="1" applyFont="1" applyBorder="1" applyAlignment="1">
      <alignment horizontal="center" vertical="center" shrinkToFit="1"/>
    </xf>
    <xf numFmtId="20" fontId="4" fillId="0" borderId="5" xfId="0" applyNumberFormat="1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6" fontId="4" fillId="5" borderId="22" xfId="0" applyNumberFormat="1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8" xfId="0" quotePrefix="1" applyFont="1" applyBorder="1" applyAlignment="1">
      <alignment horizontal="center" vertical="center" shrinkToFit="1"/>
    </xf>
    <xf numFmtId="0" fontId="4" fillId="6" borderId="5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20" fontId="4" fillId="3" borderId="41" xfId="0" applyNumberFormat="1" applyFont="1" applyFill="1" applyBorder="1" applyAlignment="1">
      <alignment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vertical="center" shrinkToFit="1"/>
    </xf>
    <xf numFmtId="20" fontId="4" fillId="3" borderId="32" xfId="0" applyNumberFormat="1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179" fontId="4" fillId="3" borderId="41" xfId="0" applyNumberFormat="1" applyFont="1" applyFill="1" applyBorder="1" applyAlignment="1">
      <alignment horizontal="right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6" fontId="4" fillId="0" borderId="5" xfId="2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4" fillId="4" borderId="16" xfId="0" applyFont="1" applyFill="1" applyBorder="1" applyAlignment="1">
      <alignment horizontal="center" vertical="center" shrinkToFit="1"/>
    </xf>
    <xf numFmtId="176" fontId="4" fillId="4" borderId="8" xfId="0" applyNumberFormat="1" applyFont="1" applyFill="1" applyBorder="1" applyAlignment="1">
      <alignment horizontal="center" vertical="center" shrinkToFit="1"/>
    </xf>
    <xf numFmtId="176" fontId="4" fillId="4" borderId="3" xfId="0" applyNumberFormat="1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 shrinkToFit="1"/>
    </xf>
    <xf numFmtId="0" fontId="4" fillId="5" borderId="43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5" borderId="45" xfId="0" applyFont="1" applyFill="1" applyBorder="1" applyAlignment="1">
      <alignment horizontal="center" vertical="center" shrinkToFit="1"/>
    </xf>
    <xf numFmtId="38" fontId="4" fillId="0" borderId="44" xfId="1" applyFont="1" applyBorder="1" applyAlignment="1">
      <alignment horizontal="center" vertical="center" shrinkToFit="1"/>
    </xf>
    <xf numFmtId="38" fontId="4" fillId="0" borderId="47" xfId="0" applyNumberFormat="1" applyFont="1" applyBorder="1" applyAlignment="1">
      <alignment horizontal="center" vertical="center" shrinkToFit="1"/>
    </xf>
    <xf numFmtId="38" fontId="4" fillId="0" borderId="48" xfId="0" applyNumberFormat="1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5" borderId="53" xfId="0" applyFont="1" applyFill="1" applyBorder="1" applyAlignment="1">
      <alignment horizontal="center" vertical="center" shrinkToFit="1"/>
    </xf>
    <xf numFmtId="0" fontId="4" fillId="5" borderId="54" xfId="0" applyFont="1" applyFill="1" applyBorder="1" applyAlignment="1">
      <alignment horizontal="center" vertical="center" shrinkToFit="1"/>
    </xf>
    <xf numFmtId="0" fontId="4" fillId="5" borderId="55" xfId="0" applyFont="1" applyFill="1" applyBorder="1" applyAlignment="1">
      <alignment horizontal="center" vertical="center" shrinkToFit="1"/>
    </xf>
    <xf numFmtId="176" fontId="4" fillId="0" borderId="56" xfId="0" applyNumberFormat="1" applyFont="1" applyBorder="1" applyAlignment="1">
      <alignment horizontal="center" vertical="center" shrinkToFit="1"/>
    </xf>
    <xf numFmtId="176" fontId="4" fillId="0" borderId="48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6" fontId="4" fillId="5" borderId="54" xfId="0" applyNumberFormat="1" applyFont="1" applyFill="1" applyBorder="1" applyAlignment="1">
      <alignment horizontal="center" vertical="center" shrinkToFit="1"/>
    </xf>
    <xf numFmtId="38" fontId="4" fillId="0" borderId="56" xfId="1" applyFont="1" applyBorder="1" applyAlignment="1">
      <alignment horizontal="center" vertical="center" shrinkToFit="1"/>
    </xf>
    <xf numFmtId="38" fontId="4" fillId="0" borderId="48" xfId="1" applyFont="1" applyBorder="1" applyAlignment="1">
      <alignment horizontal="center" vertical="center" shrinkToFit="1"/>
    </xf>
    <xf numFmtId="38" fontId="4" fillId="0" borderId="49" xfId="1" applyFont="1" applyBorder="1" applyAlignment="1">
      <alignment horizontal="center" vertical="center" shrinkToFit="1"/>
    </xf>
    <xf numFmtId="38" fontId="4" fillId="0" borderId="47" xfId="1" applyFont="1" applyBorder="1" applyAlignment="1">
      <alignment horizontal="center" vertical="center" shrinkToFit="1"/>
    </xf>
    <xf numFmtId="0" fontId="4" fillId="5" borderId="57" xfId="0" applyFont="1" applyFill="1" applyBorder="1" applyAlignment="1">
      <alignment horizontal="center" vertical="center" shrinkToFit="1"/>
    </xf>
    <xf numFmtId="0" fontId="4" fillId="5" borderId="58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2" fillId="7" borderId="50" xfId="0" applyFont="1" applyFill="1" applyBorder="1" applyAlignment="1">
      <alignment horizontal="center" vertical="center" shrinkToFit="1"/>
    </xf>
    <xf numFmtId="0" fontId="12" fillId="7" borderId="51" xfId="0" applyFont="1" applyFill="1" applyBorder="1" applyAlignment="1">
      <alignment horizontal="center" vertical="center" shrinkToFit="1"/>
    </xf>
    <xf numFmtId="0" fontId="12" fillId="7" borderId="52" xfId="0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 shrinkToFit="1"/>
    </xf>
    <xf numFmtId="0" fontId="4" fillId="5" borderId="26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46" xfId="0" applyFont="1" applyFill="1" applyBorder="1" applyAlignment="1">
      <alignment horizontal="center" vertical="center" shrinkToFit="1"/>
    </xf>
    <xf numFmtId="0" fontId="10" fillId="5" borderId="60" xfId="0" applyFont="1" applyFill="1" applyBorder="1" applyAlignment="1">
      <alignment horizontal="center" vertical="center" shrinkToFit="1"/>
    </xf>
    <xf numFmtId="0" fontId="10" fillId="5" borderId="55" xfId="0" applyFont="1" applyFill="1" applyBorder="1" applyAlignment="1">
      <alignment horizontal="center" vertical="center" shrinkToFit="1"/>
    </xf>
    <xf numFmtId="38" fontId="10" fillId="0" borderId="61" xfId="0" applyNumberFormat="1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13" fillId="8" borderId="0" xfId="0" applyFont="1" applyFill="1" applyAlignment="1">
      <alignment horizontal="center" vertical="center" shrinkToFit="1"/>
    </xf>
    <xf numFmtId="0" fontId="4" fillId="6" borderId="39" xfId="0" applyFont="1" applyFill="1" applyBorder="1" applyAlignment="1">
      <alignment horizontal="center" vertical="center" shrinkToFit="1"/>
    </xf>
    <xf numFmtId="0" fontId="4" fillId="6" borderId="40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8599B-443C-412F-B8FA-B4A0B04A3A8A}">
  <dimension ref="A2:C5"/>
  <sheetViews>
    <sheetView workbookViewId="0">
      <selection activeCell="F8" sqref="F8"/>
    </sheetView>
  </sheetViews>
  <sheetFormatPr defaultRowHeight="18" x14ac:dyDescent="0.45"/>
  <cols>
    <col min="1" max="1" width="2.3984375" bestFit="1" customWidth="1"/>
    <col min="2" max="2" width="1.8984375" bestFit="1" customWidth="1"/>
  </cols>
  <sheetData>
    <row r="2" spans="1:3" x14ac:dyDescent="0.45">
      <c r="A2">
        <v>1</v>
      </c>
      <c r="B2" t="s">
        <v>94</v>
      </c>
      <c r="C2" t="s">
        <v>88</v>
      </c>
    </row>
    <row r="3" spans="1:3" x14ac:dyDescent="0.45">
      <c r="A3">
        <v>2</v>
      </c>
      <c r="B3" t="s">
        <v>94</v>
      </c>
      <c r="C3" t="s">
        <v>89</v>
      </c>
    </row>
    <row r="4" spans="1:3" x14ac:dyDescent="0.45">
      <c r="A4">
        <v>3</v>
      </c>
      <c r="B4" t="s">
        <v>94</v>
      </c>
      <c r="C4" t="s">
        <v>90</v>
      </c>
    </row>
    <row r="5" spans="1:3" x14ac:dyDescent="0.45">
      <c r="A5">
        <v>4</v>
      </c>
      <c r="B5" t="s">
        <v>94</v>
      </c>
      <c r="C5" t="s">
        <v>93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449F-C058-4137-9D99-BFBD3EAD0F2D}">
  <sheetPr>
    <pageSetUpPr fitToPage="1"/>
  </sheetPr>
  <dimension ref="A1:K69"/>
  <sheetViews>
    <sheetView tabSelected="1" zoomScaleNormal="100" workbookViewId="0">
      <selection activeCell="N6" sqref="N6"/>
    </sheetView>
  </sheetViews>
  <sheetFormatPr defaultColWidth="6.69921875" defaultRowHeight="16.2" x14ac:dyDescent="0.45"/>
  <cols>
    <col min="1" max="1" width="7.5" style="2" bestFit="1" customWidth="1"/>
    <col min="2" max="2" width="4.5" style="2" customWidth="1"/>
    <col min="3" max="10" width="8.796875" style="2" customWidth="1"/>
    <col min="11" max="12" width="9.59765625" style="2" customWidth="1"/>
    <col min="13" max="13" width="6.69921875" style="2"/>
    <col min="14" max="20" width="10.09765625" style="2" customWidth="1"/>
    <col min="21" max="16384" width="6.69921875" style="2"/>
  </cols>
  <sheetData>
    <row r="1" spans="1:10" ht="26.4" x14ac:dyDescent="0.45">
      <c r="A1" s="103" t="s">
        <v>84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6" customHeight="1" thickBot="1" x14ac:dyDescent="0.5"/>
    <row r="3" spans="1:10" ht="18.600000000000001" customHeight="1" thickBot="1" x14ac:dyDescent="0.5">
      <c r="A3" s="109">
        <v>2019</v>
      </c>
      <c r="B3" s="110"/>
      <c r="C3" s="45" t="s">
        <v>0</v>
      </c>
      <c r="D3" s="44">
        <v>6</v>
      </c>
      <c r="E3" s="45" t="s">
        <v>53</v>
      </c>
    </row>
    <row r="4" spans="1:10" ht="18" customHeight="1" thickBot="1" x14ac:dyDescent="0.5">
      <c r="A4" s="104" t="s">
        <v>85</v>
      </c>
      <c r="B4" s="105"/>
      <c r="C4" s="106"/>
      <c r="D4" s="104" t="s">
        <v>86</v>
      </c>
      <c r="E4" s="106"/>
      <c r="F4" s="104" t="s">
        <v>2</v>
      </c>
      <c r="G4" s="106"/>
      <c r="H4" s="104" t="s">
        <v>14</v>
      </c>
      <c r="I4" s="106"/>
      <c r="J4" s="28" t="s">
        <v>55</v>
      </c>
    </row>
    <row r="5" spans="1:10" ht="18" customHeight="1" thickBot="1" x14ac:dyDescent="0.5">
      <c r="A5" s="107" t="s">
        <v>1</v>
      </c>
      <c r="B5" s="108"/>
      <c r="C5" s="14">
        <v>0.375</v>
      </c>
      <c r="D5" s="29" t="s">
        <v>67</v>
      </c>
      <c r="E5" s="38">
        <f>ROUND(SUM(G5:G11)/C11,0)</f>
        <v>1380</v>
      </c>
      <c r="F5" s="40" t="s">
        <v>3</v>
      </c>
      <c r="G5" s="42">
        <v>200000</v>
      </c>
      <c r="H5" s="40" t="s">
        <v>15</v>
      </c>
      <c r="I5" s="42">
        <v>10000</v>
      </c>
      <c r="J5" s="27" t="s">
        <v>73</v>
      </c>
    </row>
    <row r="6" spans="1:10" ht="18" customHeight="1" thickBot="1" x14ac:dyDescent="0.5">
      <c r="A6" s="100" t="s">
        <v>5</v>
      </c>
      <c r="B6" s="101"/>
      <c r="C6" s="14">
        <v>0.75</v>
      </c>
      <c r="D6" s="37" t="s">
        <v>13</v>
      </c>
      <c r="E6" s="15">
        <v>1.25</v>
      </c>
      <c r="F6" s="37" t="s">
        <v>8</v>
      </c>
      <c r="G6" s="42">
        <v>10000</v>
      </c>
      <c r="H6" s="37" t="s">
        <v>17</v>
      </c>
      <c r="I6" s="42">
        <v>15000</v>
      </c>
      <c r="J6" s="25" t="s">
        <v>57</v>
      </c>
    </row>
    <row r="7" spans="1:10" ht="18" customHeight="1" thickBot="1" x14ac:dyDescent="0.5">
      <c r="A7" s="100" t="s">
        <v>6</v>
      </c>
      <c r="B7" s="101"/>
      <c r="C7" s="14">
        <v>4.1666666666666664E-2</v>
      </c>
      <c r="D7" s="37" t="s">
        <v>16</v>
      </c>
      <c r="E7" s="15">
        <v>1.35</v>
      </c>
      <c r="F7" s="37" t="s">
        <v>10</v>
      </c>
      <c r="G7" s="42">
        <v>10000</v>
      </c>
      <c r="H7" s="37" t="s">
        <v>19</v>
      </c>
      <c r="I7" s="42">
        <v>5000</v>
      </c>
      <c r="J7" s="25" t="s">
        <v>58</v>
      </c>
    </row>
    <row r="8" spans="1:10" ht="18" customHeight="1" thickBot="1" x14ac:dyDescent="0.5">
      <c r="A8" s="100" t="s">
        <v>7</v>
      </c>
      <c r="B8" s="102"/>
      <c r="C8" s="32">
        <f>C6-C5-C7</f>
        <v>0.33333333333333331</v>
      </c>
      <c r="D8" s="37" t="s">
        <v>18</v>
      </c>
      <c r="E8" s="15">
        <v>1.5</v>
      </c>
      <c r="F8" s="37" t="s">
        <v>68</v>
      </c>
      <c r="G8" s="42">
        <v>5000</v>
      </c>
      <c r="H8" s="37" t="s">
        <v>71</v>
      </c>
      <c r="I8" s="42">
        <v>500</v>
      </c>
      <c r="J8" s="25" t="s">
        <v>60</v>
      </c>
    </row>
    <row r="9" spans="1:10" ht="18" customHeight="1" thickBot="1" x14ac:dyDescent="0.5">
      <c r="A9" s="100" t="s">
        <v>9</v>
      </c>
      <c r="B9" s="101"/>
      <c r="C9" s="14">
        <v>0.91666666666666663</v>
      </c>
      <c r="D9" s="37" t="s">
        <v>20</v>
      </c>
      <c r="E9" s="15">
        <v>1.6</v>
      </c>
      <c r="F9" s="37" t="s">
        <v>69</v>
      </c>
      <c r="G9" s="42">
        <v>0</v>
      </c>
      <c r="H9" s="37"/>
      <c r="I9" s="42"/>
      <c r="J9" s="25" t="s">
        <v>62</v>
      </c>
    </row>
    <row r="10" spans="1:10" ht="18" customHeight="1" thickBot="1" x14ac:dyDescent="0.5">
      <c r="A10" s="100" t="s">
        <v>11</v>
      </c>
      <c r="B10" s="101"/>
      <c r="C10" s="15">
        <v>120</v>
      </c>
      <c r="D10" s="30"/>
      <c r="E10" s="39"/>
      <c r="F10" s="37" t="s">
        <v>70</v>
      </c>
      <c r="G10" s="42">
        <v>0</v>
      </c>
      <c r="H10" s="37" t="s">
        <v>21</v>
      </c>
      <c r="I10" s="42">
        <v>700</v>
      </c>
      <c r="J10" s="25" t="s">
        <v>87</v>
      </c>
    </row>
    <row r="11" spans="1:10" ht="18" customHeight="1" thickBot="1" x14ac:dyDescent="0.5">
      <c r="A11" s="100" t="s">
        <v>12</v>
      </c>
      <c r="B11" s="102"/>
      <c r="C11" s="34">
        <f>ROUNDDOWN(((365-C10)*C8)*24/12,0)</f>
        <v>163</v>
      </c>
      <c r="D11" s="30"/>
      <c r="E11" s="33"/>
      <c r="F11" s="37" t="s">
        <v>70</v>
      </c>
      <c r="G11" s="42">
        <v>0</v>
      </c>
      <c r="H11" s="37" t="s">
        <v>22</v>
      </c>
      <c r="I11" s="42">
        <v>900</v>
      </c>
      <c r="J11" s="25" t="s">
        <v>64</v>
      </c>
    </row>
    <row r="12" spans="1:10" ht="16.8" thickBot="1" x14ac:dyDescent="0.5">
      <c r="A12" s="93"/>
      <c r="B12" s="94"/>
      <c r="C12" s="33"/>
      <c r="D12" s="30"/>
      <c r="E12" s="33"/>
      <c r="F12" s="37" t="s">
        <v>76</v>
      </c>
      <c r="G12" s="42">
        <v>0</v>
      </c>
      <c r="H12" s="37"/>
      <c r="I12" s="43"/>
      <c r="J12" s="25" t="s">
        <v>66</v>
      </c>
    </row>
    <row r="13" spans="1:10" ht="16.8" thickBot="1" x14ac:dyDescent="0.5">
      <c r="A13" s="95"/>
      <c r="B13" s="96"/>
      <c r="C13" s="35"/>
      <c r="D13" s="31"/>
      <c r="E13" s="36"/>
      <c r="F13" s="41" t="s">
        <v>77</v>
      </c>
      <c r="G13" s="42">
        <v>20000</v>
      </c>
      <c r="H13" s="41"/>
      <c r="I13" s="43"/>
      <c r="J13" s="26"/>
    </row>
    <row r="16" spans="1:10" ht="22.5" customHeight="1" thickBot="1" x14ac:dyDescent="0.5">
      <c r="A16" s="97">
        <f>A3</f>
        <v>2019</v>
      </c>
      <c r="B16" s="97"/>
      <c r="C16" s="1" t="s">
        <v>0</v>
      </c>
      <c r="D16" s="16">
        <f>D3</f>
        <v>6</v>
      </c>
      <c r="E16" s="1" t="s">
        <v>4</v>
      </c>
    </row>
    <row r="17" spans="1:11" ht="7.5" customHeight="1" thickTop="1" x14ac:dyDescent="0.45">
      <c r="A17" s="3"/>
      <c r="B17" s="3"/>
      <c r="C17" s="3"/>
      <c r="D17" s="3"/>
    </row>
    <row r="18" spans="1:11" ht="3.6" customHeight="1" x14ac:dyDescent="0.4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</row>
    <row r="19" spans="1:11" ht="12.6" customHeight="1" x14ac:dyDescent="0.45">
      <c r="A19" s="4"/>
      <c r="B19" s="5"/>
      <c r="C19" s="98" t="s">
        <v>80</v>
      </c>
      <c r="D19" s="74" t="s">
        <v>82</v>
      </c>
      <c r="E19" s="76"/>
      <c r="F19" s="98" t="s">
        <v>81</v>
      </c>
      <c r="G19" s="74" t="s">
        <v>83</v>
      </c>
      <c r="H19" s="75"/>
      <c r="I19" s="75"/>
      <c r="J19" s="76"/>
    </row>
    <row r="20" spans="1:11" ht="12.6" customHeight="1" x14ac:dyDescent="0.45">
      <c r="A20" s="4"/>
      <c r="B20" s="5"/>
      <c r="C20" s="99"/>
      <c r="D20" s="77"/>
      <c r="E20" s="79"/>
      <c r="F20" s="99"/>
      <c r="G20" s="77"/>
      <c r="H20" s="78"/>
      <c r="I20" s="78"/>
      <c r="J20" s="79"/>
    </row>
    <row r="21" spans="1:11" ht="5.4" customHeight="1" x14ac:dyDescent="0.45">
      <c r="A21" s="4"/>
      <c r="B21" s="5"/>
      <c r="C21" s="4"/>
      <c r="D21" s="6"/>
      <c r="E21" s="6"/>
      <c r="F21" s="6"/>
      <c r="G21" s="6"/>
      <c r="H21" s="6"/>
      <c r="I21" s="6"/>
      <c r="J21" s="6"/>
      <c r="K21" s="23"/>
    </row>
    <row r="22" spans="1:11" ht="27.75" customHeight="1" x14ac:dyDescent="0.45">
      <c r="A22" s="7" t="s">
        <v>54</v>
      </c>
      <c r="B22" s="7" t="s">
        <v>23</v>
      </c>
      <c r="C22" s="7" t="s">
        <v>24</v>
      </c>
      <c r="D22" s="7" t="s">
        <v>91</v>
      </c>
      <c r="E22" s="7" t="s">
        <v>92</v>
      </c>
      <c r="F22" s="7" t="s">
        <v>26</v>
      </c>
      <c r="G22" s="46" t="s">
        <v>27</v>
      </c>
      <c r="H22" s="46" t="s">
        <v>28</v>
      </c>
      <c r="I22" s="46" t="s">
        <v>29</v>
      </c>
      <c r="J22" s="46" t="s">
        <v>30</v>
      </c>
      <c r="K22" s="24"/>
    </row>
    <row r="23" spans="1:11" x14ac:dyDescent="0.45">
      <c r="A23" s="12">
        <f t="shared" ref="A23:A53" si="0">IF(MONTH(DATE($A$3,$D$3,ROW()-22))&lt;&gt;$D$3,"",DATE($A$3,$D$3,ROW()-22))</f>
        <v>43617</v>
      </c>
      <c r="B23" s="13">
        <f t="shared" ref="B23" si="1">A23</f>
        <v>43617</v>
      </c>
      <c r="C23" s="47" t="s">
        <v>72</v>
      </c>
      <c r="D23" s="48"/>
      <c r="E23" s="48"/>
      <c r="F23" s="8">
        <f t="shared" ref="F23:F24" si="2">IF((E23-(IF(D23&lt;$C$5,$C$5,D23))-$C$7)&lt;0,0,(E23-(IF(D23&lt;$C$5,$C$5,D23))-$C$7))</f>
        <v>0</v>
      </c>
      <c r="G23" s="8">
        <f t="shared" ref="G23:G24" si="3">IF(ISERROR(IF(OR(C23="出勤",C23="遅刻"),IF(E23&lt;$C$9,E23-$C$6,$C$9-$C$6),0)),"",IF(OR(C23="出勤",C23="遅刻"),IF(E23&lt;$C$9,E23-$C$6,$C$9-$C$6),0))</f>
        <v>0</v>
      </c>
      <c r="H23" s="8">
        <f t="shared" ref="H23:H24" si="4">IF(OR(C23="出勤",C23="遅刻"),IF(E23-$C$9&lt;0,0,E23-$C$9),0)</f>
        <v>0</v>
      </c>
      <c r="I23" s="8">
        <f t="shared" ref="I23:I24" si="5">IF(C23="休日出勤",IF((E23-(IF(D23&lt;$C$5,$C$5,D23))-$C$7)&lt;0,0,(E23-(IF(D23&lt;$C$5,$C$5,D23))-$C$7)),0)</f>
        <v>0</v>
      </c>
      <c r="J23" s="8">
        <f t="shared" ref="J23:J24" si="6">IF(C23="休日出勤",IF(E23-$C$9&lt;0,0,E23-$C$9),0)</f>
        <v>0</v>
      </c>
    </row>
    <row r="24" spans="1:11" x14ac:dyDescent="0.45">
      <c r="A24" s="12">
        <f t="shared" si="0"/>
        <v>43618</v>
      </c>
      <c r="B24" s="13">
        <f t="shared" ref="B24:B53" si="7">A24</f>
        <v>43618</v>
      </c>
      <c r="C24" s="47" t="s">
        <v>56</v>
      </c>
      <c r="D24" s="49">
        <v>0.3611111111111111</v>
      </c>
      <c r="E24" s="49">
        <v>0.79166666666666663</v>
      </c>
      <c r="F24" s="8">
        <f t="shared" si="2"/>
        <v>0.37499999999999994</v>
      </c>
      <c r="G24" s="8">
        <f t="shared" si="3"/>
        <v>4.166666666666663E-2</v>
      </c>
      <c r="H24" s="8">
        <f t="shared" si="4"/>
        <v>0</v>
      </c>
      <c r="I24" s="8">
        <f t="shared" si="5"/>
        <v>0</v>
      </c>
      <c r="J24" s="8">
        <f t="shared" si="6"/>
        <v>0</v>
      </c>
    </row>
    <row r="25" spans="1:11" x14ac:dyDescent="0.45">
      <c r="A25" s="12">
        <f t="shared" si="0"/>
        <v>43619</v>
      </c>
      <c r="B25" s="13">
        <f t="shared" si="7"/>
        <v>43619</v>
      </c>
      <c r="C25" s="47" t="s">
        <v>59</v>
      </c>
      <c r="D25" s="49">
        <v>0.39583333333333331</v>
      </c>
      <c r="E25" s="49">
        <v>0.875</v>
      </c>
      <c r="F25" s="8">
        <f t="shared" ref="F25" si="8">IF((E25-(IF(D25&lt;$C$5,$C$5,D25))-$C$7)&lt;0,0,(E25-(IF(D25&lt;$C$5,$C$5,D25))-$C$7))</f>
        <v>0.4375</v>
      </c>
      <c r="G25" s="8">
        <f>IF(ISERROR(IF(OR(C25="出勤",C25="遅刻"),IF(E25&lt;$C$9,E25-$C$6,$C$9-$C$6),0)),"",IF(OR(C25="出勤",C25="遅刻"),IF(E25&lt;$C$9,E25-$C$6,$C$9-$C$6),0))</f>
        <v>0.125</v>
      </c>
      <c r="H25" s="8">
        <f>IF(OR(C25="出勤",C25="遅刻"),IF(E25-$C$9&lt;0,0,E25-$C$9),0)</f>
        <v>0</v>
      </c>
      <c r="I25" s="8">
        <f t="shared" ref="I25" si="9">IF(C25="休日出勤",IF((E25-(IF(D25&lt;$C$5,$C$5,D25))-$C$7)&lt;0,0,(E25-(IF(D25&lt;$C$5,$C$5,D25))-$C$7)),0)</f>
        <v>0</v>
      </c>
      <c r="J25" s="8">
        <f t="shared" ref="J25" si="10">IF(C25="休日出勤",IF(E25-$C$9&lt;0,0,E25-$C$9),0)</f>
        <v>0</v>
      </c>
    </row>
    <row r="26" spans="1:11" x14ac:dyDescent="0.45">
      <c r="A26" s="12">
        <f t="shared" si="0"/>
        <v>43620</v>
      </c>
      <c r="B26" s="13">
        <f t="shared" si="7"/>
        <v>43620</v>
      </c>
      <c r="C26" s="47" t="s">
        <v>61</v>
      </c>
      <c r="D26" s="49">
        <v>0.37222222222222223</v>
      </c>
      <c r="E26" s="49">
        <v>0.625</v>
      </c>
      <c r="F26" s="8">
        <f t="shared" ref="F26:F53" si="11">IF((E26-(IF(D26&lt;$C$5,$C$5,D26))-$C$7)&lt;0,0,(E26-(IF(D26&lt;$C$5,$C$5,D26))-$C$7))</f>
        <v>0.20833333333333334</v>
      </c>
      <c r="G26" s="8">
        <f t="shared" ref="G26:G53" si="12">IF(ISERROR(IF(OR(C26="出勤",C26="遅刻"),IF(E26&lt;$C$9,E26-$C$6,$C$9-$C$6),0)),"",IF(OR(C26="出勤",C26="遅刻"),IF(E26&lt;$C$9,E26-$C$6,$C$9-$C$6),0))</f>
        <v>0</v>
      </c>
      <c r="H26" s="8">
        <f t="shared" ref="H26:H53" si="13">IF(OR(C26="出勤",C26="遅刻"),IF(E26-$C$9&lt;0,0,E26-$C$9),0)</f>
        <v>0</v>
      </c>
      <c r="I26" s="8">
        <f t="shared" ref="I26:I53" si="14">IF(C26="休日出勤",IF((E26-(IF(D26&lt;$C$5,$C$5,D26))-$C$7)&lt;0,0,(E26-(IF(D26&lt;$C$5,$C$5,D26))-$C$7)),0)</f>
        <v>0</v>
      </c>
      <c r="J26" s="8">
        <f t="shared" ref="J26:J53" si="15">IF(C26="休日出勤",IF(E26-$C$9&lt;0,0,E26-$C$9),0)</f>
        <v>0</v>
      </c>
    </row>
    <row r="27" spans="1:11" x14ac:dyDescent="0.45">
      <c r="A27" s="12">
        <f t="shared" si="0"/>
        <v>43621</v>
      </c>
      <c r="B27" s="13">
        <f t="shared" si="7"/>
        <v>43621</v>
      </c>
      <c r="C27" s="47" t="s">
        <v>87</v>
      </c>
      <c r="D27" s="49">
        <v>0.39583333333333331</v>
      </c>
      <c r="E27" s="49">
        <v>0.625</v>
      </c>
      <c r="F27" s="8">
        <f t="shared" si="11"/>
        <v>0.18750000000000003</v>
      </c>
      <c r="G27" s="8">
        <f t="shared" si="12"/>
        <v>0</v>
      </c>
      <c r="H27" s="8">
        <f t="shared" si="13"/>
        <v>0</v>
      </c>
      <c r="I27" s="8">
        <f t="shared" si="14"/>
        <v>0</v>
      </c>
      <c r="J27" s="8">
        <f t="shared" si="15"/>
        <v>0</v>
      </c>
    </row>
    <row r="28" spans="1:11" x14ac:dyDescent="0.45">
      <c r="A28" s="12">
        <f t="shared" si="0"/>
        <v>43622</v>
      </c>
      <c r="B28" s="13">
        <f t="shared" si="7"/>
        <v>43622</v>
      </c>
      <c r="C28" s="47" t="s">
        <v>65</v>
      </c>
      <c r="D28" s="49"/>
      <c r="E28" s="49"/>
      <c r="F28" s="8">
        <f t="shared" si="11"/>
        <v>0</v>
      </c>
      <c r="G28" s="8">
        <f t="shared" si="12"/>
        <v>0</v>
      </c>
      <c r="H28" s="8">
        <f t="shared" si="13"/>
        <v>0</v>
      </c>
      <c r="I28" s="8">
        <f t="shared" si="14"/>
        <v>0</v>
      </c>
      <c r="J28" s="8">
        <f t="shared" si="15"/>
        <v>0</v>
      </c>
    </row>
    <row r="29" spans="1:11" x14ac:dyDescent="0.45">
      <c r="A29" s="12">
        <f t="shared" si="0"/>
        <v>43623</v>
      </c>
      <c r="B29" s="13">
        <f t="shared" si="7"/>
        <v>43623</v>
      </c>
      <c r="C29" s="47" t="s">
        <v>56</v>
      </c>
      <c r="D29" s="49">
        <v>0.375</v>
      </c>
      <c r="E29" s="49">
        <v>0.75694444444444453</v>
      </c>
      <c r="F29" s="8">
        <f t="shared" si="11"/>
        <v>0.34027777777777785</v>
      </c>
      <c r="G29" s="8">
        <f t="shared" si="12"/>
        <v>6.9444444444445308E-3</v>
      </c>
      <c r="H29" s="8">
        <f t="shared" si="13"/>
        <v>0</v>
      </c>
      <c r="I29" s="8">
        <f t="shared" si="14"/>
        <v>0</v>
      </c>
      <c r="J29" s="8">
        <f t="shared" si="15"/>
        <v>0</v>
      </c>
    </row>
    <row r="30" spans="1:11" x14ac:dyDescent="0.45">
      <c r="A30" s="12">
        <f t="shared" si="0"/>
        <v>43624</v>
      </c>
      <c r="B30" s="13">
        <f t="shared" si="7"/>
        <v>43624</v>
      </c>
      <c r="C30" s="47" t="s">
        <v>72</v>
      </c>
      <c r="D30" s="49"/>
      <c r="E30" s="49"/>
      <c r="F30" s="8">
        <f t="shared" si="11"/>
        <v>0</v>
      </c>
      <c r="G30" s="8">
        <f t="shared" si="12"/>
        <v>0</v>
      </c>
      <c r="H30" s="8">
        <f t="shared" si="13"/>
        <v>0</v>
      </c>
      <c r="I30" s="8">
        <f t="shared" si="14"/>
        <v>0</v>
      </c>
      <c r="J30" s="8">
        <f t="shared" si="15"/>
        <v>0</v>
      </c>
    </row>
    <row r="31" spans="1:11" x14ac:dyDescent="0.45">
      <c r="A31" s="12">
        <f t="shared" si="0"/>
        <v>43625</v>
      </c>
      <c r="B31" s="13">
        <f t="shared" si="7"/>
        <v>43625</v>
      </c>
      <c r="C31" s="47" t="s">
        <v>63</v>
      </c>
      <c r="D31" s="49">
        <v>0.5</v>
      </c>
      <c r="E31" s="49">
        <v>1</v>
      </c>
      <c r="F31" s="8">
        <f t="shared" si="11"/>
        <v>0.45833333333333331</v>
      </c>
      <c r="G31" s="8">
        <f t="shared" si="12"/>
        <v>0</v>
      </c>
      <c r="H31" s="8">
        <f t="shared" si="13"/>
        <v>0</v>
      </c>
      <c r="I31" s="8">
        <f t="shared" si="14"/>
        <v>0.45833333333333331</v>
      </c>
      <c r="J31" s="8">
        <f t="shared" si="15"/>
        <v>8.333333333333337E-2</v>
      </c>
    </row>
    <row r="32" spans="1:11" x14ac:dyDescent="0.45">
      <c r="A32" s="12">
        <f t="shared" si="0"/>
        <v>43626</v>
      </c>
      <c r="B32" s="13">
        <f t="shared" si="7"/>
        <v>43626</v>
      </c>
      <c r="C32" s="47" t="s">
        <v>72</v>
      </c>
      <c r="D32" s="49"/>
      <c r="E32" s="49"/>
      <c r="F32" s="8">
        <f>IF((E32-(IF(D32&lt;$C$5,$C$5,D32))-$C$7)&lt;0,0,(E32-(IF(D32&lt;$C$5,$C$5,D32))-$C$7))</f>
        <v>0</v>
      </c>
      <c r="G32" s="8">
        <f t="shared" si="12"/>
        <v>0</v>
      </c>
      <c r="H32" s="8">
        <f t="shared" si="13"/>
        <v>0</v>
      </c>
      <c r="I32" s="8">
        <f t="shared" si="14"/>
        <v>0</v>
      </c>
      <c r="J32" s="8">
        <f t="shared" si="15"/>
        <v>0</v>
      </c>
    </row>
    <row r="33" spans="1:10" x14ac:dyDescent="0.45">
      <c r="A33" s="12">
        <f t="shared" si="0"/>
        <v>43627</v>
      </c>
      <c r="B33" s="13">
        <f t="shared" si="7"/>
        <v>43627</v>
      </c>
      <c r="C33" s="47" t="s">
        <v>72</v>
      </c>
      <c r="D33" s="49"/>
      <c r="E33" s="49"/>
      <c r="F33" s="8">
        <f t="shared" si="11"/>
        <v>0</v>
      </c>
      <c r="G33" s="8">
        <f t="shared" si="12"/>
        <v>0</v>
      </c>
      <c r="H33" s="8">
        <f t="shared" si="13"/>
        <v>0</v>
      </c>
      <c r="I33" s="8">
        <f t="shared" si="14"/>
        <v>0</v>
      </c>
      <c r="J33" s="8">
        <f t="shared" si="15"/>
        <v>0</v>
      </c>
    </row>
    <row r="34" spans="1:10" x14ac:dyDescent="0.45">
      <c r="A34" s="12">
        <f t="shared" si="0"/>
        <v>43628</v>
      </c>
      <c r="B34" s="13">
        <f t="shared" si="7"/>
        <v>43628</v>
      </c>
      <c r="C34" s="47" t="s">
        <v>72</v>
      </c>
      <c r="D34" s="49"/>
      <c r="E34" s="49"/>
      <c r="F34" s="8">
        <f t="shared" si="11"/>
        <v>0</v>
      </c>
      <c r="G34" s="8">
        <f t="shared" si="12"/>
        <v>0</v>
      </c>
      <c r="H34" s="8">
        <f t="shared" si="13"/>
        <v>0</v>
      </c>
      <c r="I34" s="8">
        <f t="shared" si="14"/>
        <v>0</v>
      </c>
      <c r="J34" s="8">
        <f t="shared" si="15"/>
        <v>0</v>
      </c>
    </row>
    <row r="35" spans="1:10" x14ac:dyDescent="0.45">
      <c r="A35" s="12">
        <f t="shared" si="0"/>
        <v>43629</v>
      </c>
      <c r="B35" s="13">
        <f t="shared" si="7"/>
        <v>43629</v>
      </c>
      <c r="C35" s="47" t="s">
        <v>72</v>
      </c>
      <c r="D35" s="49"/>
      <c r="E35" s="49"/>
      <c r="F35" s="8">
        <f t="shared" si="11"/>
        <v>0</v>
      </c>
      <c r="G35" s="8">
        <f t="shared" si="12"/>
        <v>0</v>
      </c>
      <c r="H35" s="8">
        <f t="shared" si="13"/>
        <v>0</v>
      </c>
      <c r="I35" s="8">
        <f t="shared" si="14"/>
        <v>0</v>
      </c>
      <c r="J35" s="8">
        <f t="shared" si="15"/>
        <v>0</v>
      </c>
    </row>
    <row r="36" spans="1:10" x14ac:dyDescent="0.45">
      <c r="A36" s="12">
        <f t="shared" si="0"/>
        <v>43630</v>
      </c>
      <c r="B36" s="13">
        <f t="shared" si="7"/>
        <v>43630</v>
      </c>
      <c r="C36" s="47" t="s">
        <v>72</v>
      </c>
      <c r="D36" s="49"/>
      <c r="E36" s="49"/>
      <c r="F36" s="8">
        <f t="shared" si="11"/>
        <v>0</v>
      </c>
      <c r="G36" s="8">
        <f t="shared" si="12"/>
        <v>0</v>
      </c>
      <c r="H36" s="8">
        <f t="shared" si="13"/>
        <v>0</v>
      </c>
      <c r="I36" s="8">
        <f t="shared" si="14"/>
        <v>0</v>
      </c>
      <c r="J36" s="8">
        <f t="shared" si="15"/>
        <v>0</v>
      </c>
    </row>
    <row r="37" spans="1:10" x14ac:dyDescent="0.45">
      <c r="A37" s="12">
        <f t="shared" si="0"/>
        <v>43631</v>
      </c>
      <c r="B37" s="13">
        <f t="shared" si="7"/>
        <v>43631</v>
      </c>
      <c r="C37" s="47" t="s">
        <v>72</v>
      </c>
      <c r="D37" s="49"/>
      <c r="E37" s="49"/>
      <c r="F37" s="8">
        <f t="shared" si="11"/>
        <v>0</v>
      </c>
      <c r="G37" s="8">
        <f t="shared" si="12"/>
        <v>0</v>
      </c>
      <c r="H37" s="8">
        <f t="shared" si="13"/>
        <v>0</v>
      </c>
      <c r="I37" s="8">
        <f t="shared" si="14"/>
        <v>0</v>
      </c>
      <c r="J37" s="8">
        <f t="shared" si="15"/>
        <v>0</v>
      </c>
    </row>
    <row r="38" spans="1:10" x14ac:dyDescent="0.45">
      <c r="A38" s="12">
        <f t="shared" si="0"/>
        <v>43632</v>
      </c>
      <c r="B38" s="13">
        <f t="shared" si="7"/>
        <v>43632</v>
      </c>
      <c r="C38" s="47" t="s">
        <v>72</v>
      </c>
      <c r="D38" s="49"/>
      <c r="E38" s="49"/>
      <c r="F38" s="8">
        <f t="shared" si="11"/>
        <v>0</v>
      </c>
      <c r="G38" s="8">
        <f t="shared" si="12"/>
        <v>0</v>
      </c>
      <c r="H38" s="8">
        <f t="shared" si="13"/>
        <v>0</v>
      </c>
      <c r="I38" s="8">
        <f t="shared" si="14"/>
        <v>0</v>
      </c>
      <c r="J38" s="8">
        <f t="shared" si="15"/>
        <v>0</v>
      </c>
    </row>
    <row r="39" spans="1:10" x14ac:dyDescent="0.45">
      <c r="A39" s="12">
        <f t="shared" si="0"/>
        <v>43633</v>
      </c>
      <c r="B39" s="13">
        <f t="shared" si="7"/>
        <v>43633</v>
      </c>
      <c r="C39" s="47" t="s">
        <v>72</v>
      </c>
      <c r="D39" s="49"/>
      <c r="E39" s="49"/>
      <c r="F39" s="8">
        <f t="shared" si="11"/>
        <v>0</v>
      </c>
      <c r="G39" s="8">
        <f t="shared" si="12"/>
        <v>0</v>
      </c>
      <c r="H39" s="8">
        <f t="shared" si="13"/>
        <v>0</v>
      </c>
      <c r="I39" s="8">
        <f t="shared" si="14"/>
        <v>0</v>
      </c>
      <c r="J39" s="8">
        <f t="shared" si="15"/>
        <v>0</v>
      </c>
    </row>
    <row r="40" spans="1:10" x14ac:dyDescent="0.45">
      <c r="A40" s="12">
        <f t="shared" si="0"/>
        <v>43634</v>
      </c>
      <c r="B40" s="13">
        <f t="shared" si="7"/>
        <v>43634</v>
      </c>
      <c r="C40" s="47" t="s">
        <v>72</v>
      </c>
      <c r="D40" s="49"/>
      <c r="E40" s="49"/>
      <c r="F40" s="8">
        <f t="shared" si="11"/>
        <v>0</v>
      </c>
      <c r="G40" s="8">
        <f t="shared" si="12"/>
        <v>0</v>
      </c>
      <c r="H40" s="8">
        <f t="shared" si="13"/>
        <v>0</v>
      </c>
      <c r="I40" s="8">
        <f t="shared" si="14"/>
        <v>0</v>
      </c>
      <c r="J40" s="8">
        <f t="shared" si="15"/>
        <v>0</v>
      </c>
    </row>
    <row r="41" spans="1:10" x14ac:dyDescent="0.45">
      <c r="A41" s="12">
        <f t="shared" si="0"/>
        <v>43635</v>
      </c>
      <c r="B41" s="13">
        <f t="shared" si="7"/>
        <v>43635</v>
      </c>
      <c r="C41" s="47" t="s">
        <v>72</v>
      </c>
      <c r="D41" s="49"/>
      <c r="E41" s="49"/>
      <c r="F41" s="8">
        <f t="shared" si="11"/>
        <v>0</v>
      </c>
      <c r="G41" s="8">
        <f t="shared" si="12"/>
        <v>0</v>
      </c>
      <c r="H41" s="8">
        <f t="shared" si="13"/>
        <v>0</v>
      </c>
      <c r="I41" s="8">
        <f t="shared" si="14"/>
        <v>0</v>
      </c>
      <c r="J41" s="8">
        <f t="shared" si="15"/>
        <v>0</v>
      </c>
    </row>
    <row r="42" spans="1:10" x14ac:dyDescent="0.45">
      <c r="A42" s="12">
        <f t="shared" si="0"/>
        <v>43636</v>
      </c>
      <c r="B42" s="13">
        <f t="shared" si="7"/>
        <v>43636</v>
      </c>
      <c r="C42" s="47" t="s">
        <v>72</v>
      </c>
      <c r="D42" s="49"/>
      <c r="E42" s="49"/>
      <c r="F42" s="8">
        <f t="shared" si="11"/>
        <v>0</v>
      </c>
      <c r="G42" s="8">
        <f t="shared" si="12"/>
        <v>0</v>
      </c>
      <c r="H42" s="8">
        <f t="shared" si="13"/>
        <v>0</v>
      </c>
      <c r="I42" s="8">
        <f t="shared" si="14"/>
        <v>0</v>
      </c>
      <c r="J42" s="8">
        <f t="shared" si="15"/>
        <v>0</v>
      </c>
    </row>
    <row r="43" spans="1:10" x14ac:dyDescent="0.45">
      <c r="A43" s="12">
        <f t="shared" si="0"/>
        <v>43637</v>
      </c>
      <c r="B43" s="13">
        <f t="shared" si="7"/>
        <v>43637</v>
      </c>
      <c r="C43" s="47" t="s">
        <v>72</v>
      </c>
      <c r="D43" s="49"/>
      <c r="E43" s="49"/>
      <c r="F43" s="8">
        <f t="shared" si="11"/>
        <v>0</v>
      </c>
      <c r="G43" s="8">
        <f t="shared" si="12"/>
        <v>0</v>
      </c>
      <c r="H43" s="8">
        <f t="shared" si="13"/>
        <v>0</v>
      </c>
      <c r="I43" s="8">
        <f t="shared" si="14"/>
        <v>0</v>
      </c>
      <c r="J43" s="8">
        <f t="shared" si="15"/>
        <v>0</v>
      </c>
    </row>
    <row r="44" spans="1:10" x14ac:dyDescent="0.45">
      <c r="A44" s="12">
        <f t="shared" si="0"/>
        <v>43638</v>
      </c>
      <c r="B44" s="13">
        <f t="shared" si="7"/>
        <v>43638</v>
      </c>
      <c r="C44" s="47" t="s">
        <v>72</v>
      </c>
      <c r="D44" s="49"/>
      <c r="E44" s="49"/>
      <c r="F44" s="8">
        <f t="shared" si="11"/>
        <v>0</v>
      </c>
      <c r="G44" s="8">
        <f t="shared" si="12"/>
        <v>0</v>
      </c>
      <c r="H44" s="8">
        <f t="shared" si="13"/>
        <v>0</v>
      </c>
      <c r="I44" s="8">
        <f t="shared" si="14"/>
        <v>0</v>
      </c>
      <c r="J44" s="8">
        <f t="shared" si="15"/>
        <v>0</v>
      </c>
    </row>
    <row r="45" spans="1:10" x14ac:dyDescent="0.45">
      <c r="A45" s="12">
        <f t="shared" si="0"/>
        <v>43639</v>
      </c>
      <c r="B45" s="13">
        <f t="shared" si="7"/>
        <v>43639</v>
      </c>
      <c r="C45" s="47" t="s">
        <v>72</v>
      </c>
      <c r="D45" s="49"/>
      <c r="E45" s="49"/>
      <c r="F45" s="8">
        <f t="shared" si="11"/>
        <v>0</v>
      </c>
      <c r="G45" s="8">
        <f t="shared" si="12"/>
        <v>0</v>
      </c>
      <c r="H45" s="8">
        <f t="shared" si="13"/>
        <v>0</v>
      </c>
      <c r="I45" s="8">
        <f t="shared" si="14"/>
        <v>0</v>
      </c>
      <c r="J45" s="8">
        <f t="shared" si="15"/>
        <v>0</v>
      </c>
    </row>
    <row r="46" spans="1:10" x14ac:dyDescent="0.45">
      <c r="A46" s="12">
        <f t="shared" si="0"/>
        <v>43640</v>
      </c>
      <c r="B46" s="13">
        <f t="shared" si="7"/>
        <v>43640</v>
      </c>
      <c r="C46" s="47" t="s">
        <v>72</v>
      </c>
      <c r="D46" s="49"/>
      <c r="E46" s="49"/>
      <c r="F46" s="8">
        <f t="shared" si="11"/>
        <v>0</v>
      </c>
      <c r="G46" s="8">
        <f t="shared" si="12"/>
        <v>0</v>
      </c>
      <c r="H46" s="8">
        <f t="shared" si="13"/>
        <v>0</v>
      </c>
      <c r="I46" s="8">
        <f t="shared" si="14"/>
        <v>0</v>
      </c>
      <c r="J46" s="8">
        <f t="shared" si="15"/>
        <v>0</v>
      </c>
    </row>
    <row r="47" spans="1:10" x14ac:dyDescent="0.45">
      <c r="A47" s="12">
        <f t="shared" si="0"/>
        <v>43641</v>
      </c>
      <c r="B47" s="13">
        <f t="shared" si="7"/>
        <v>43641</v>
      </c>
      <c r="C47" s="47" t="s">
        <v>72</v>
      </c>
      <c r="D47" s="49"/>
      <c r="E47" s="49"/>
      <c r="F47" s="8">
        <f t="shared" si="11"/>
        <v>0</v>
      </c>
      <c r="G47" s="8">
        <f t="shared" si="12"/>
        <v>0</v>
      </c>
      <c r="H47" s="8">
        <f t="shared" si="13"/>
        <v>0</v>
      </c>
      <c r="I47" s="8">
        <f t="shared" si="14"/>
        <v>0</v>
      </c>
      <c r="J47" s="8">
        <f t="shared" si="15"/>
        <v>0</v>
      </c>
    </row>
    <row r="48" spans="1:10" x14ac:dyDescent="0.45">
      <c r="A48" s="12">
        <f t="shared" si="0"/>
        <v>43642</v>
      </c>
      <c r="B48" s="13">
        <f t="shared" si="7"/>
        <v>43642</v>
      </c>
      <c r="C48" s="47" t="s">
        <v>72</v>
      </c>
      <c r="D48" s="49"/>
      <c r="E48" s="49"/>
      <c r="F48" s="8">
        <f t="shared" si="11"/>
        <v>0</v>
      </c>
      <c r="G48" s="8">
        <f t="shared" si="12"/>
        <v>0</v>
      </c>
      <c r="H48" s="8">
        <f t="shared" si="13"/>
        <v>0</v>
      </c>
      <c r="I48" s="8">
        <f t="shared" si="14"/>
        <v>0</v>
      </c>
      <c r="J48" s="8">
        <f t="shared" si="15"/>
        <v>0</v>
      </c>
    </row>
    <row r="49" spans="1:10" x14ac:dyDescent="0.45">
      <c r="A49" s="12">
        <f t="shared" si="0"/>
        <v>43643</v>
      </c>
      <c r="B49" s="13">
        <f t="shared" si="7"/>
        <v>43643</v>
      </c>
      <c r="C49" s="47" t="s">
        <v>72</v>
      </c>
      <c r="D49" s="49"/>
      <c r="E49" s="49"/>
      <c r="F49" s="8">
        <f t="shared" si="11"/>
        <v>0</v>
      </c>
      <c r="G49" s="8">
        <f t="shared" si="12"/>
        <v>0</v>
      </c>
      <c r="H49" s="8">
        <f t="shared" si="13"/>
        <v>0</v>
      </c>
      <c r="I49" s="8">
        <f t="shared" si="14"/>
        <v>0</v>
      </c>
      <c r="J49" s="8">
        <f t="shared" si="15"/>
        <v>0</v>
      </c>
    </row>
    <row r="50" spans="1:10" x14ac:dyDescent="0.45">
      <c r="A50" s="12">
        <f t="shared" si="0"/>
        <v>43644</v>
      </c>
      <c r="B50" s="13">
        <f t="shared" si="7"/>
        <v>43644</v>
      </c>
      <c r="C50" s="47" t="s">
        <v>72</v>
      </c>
      <c r="D50" s="49"/>
      <c r="E50" s="49"/>
      <c r="F50" s="8">
        <f t="shared" si="11"/>
        <v>0</v>
      </c>
      <c r="G50" s="8">
        <f t="shared" si="12"/>
        <v>0</v>
      </c>
      <c r="H50" s="8">
        <f t="shared" si="13"/>
        <v>0</v>
      </c>
      <c r="I50" s="8">
        <f t="shared" si="14"/>
        <v>0</v>
      </c>
      <c r="J50" s="8">
        <f t="shared" si="15"/>
        <v>0</v>
      </c>
    </row>
    <row r="51" spans="1:10" x14ac:dyDescent="0.45">
      <c r="A51" s="12">
        <f t="shared" si="0"/>
        <v>43645</v>
      </c>
      <c r="B51" s="13">
        <f t="shared" si="7"/>
        <v>43645</v>
      </c>
      <c r="C51" s="47" t="s">
        <v>72</v>
      </c>
      <c r="D51" s="49"/>
      <c r="E51" s="49"/>
      <c r="F51" s="8">
        <f t="shared" si="11"/>
        <v>0</v>
      </c>
      <c r="G51" s="8">
        <f t="shared" si="12"/>
        <v>0</v>
      </c>
      <c r="H51" s="8">
        <f t="shared" si="13"/>
        <v>0</v>
      </c>
      <c r="I51" s="8">
        <f t="shared" si="14"/>
        <v>0</v>
      </c>
      <c r="J51" s="8">
        <f t="shared" si="15"/>
        <v>0</v>
      </c>
    </row>
    <row r="52" spans="1:10" x14ac:dyDescent="0.45">
      <c r="A52" s="12">
        <f t="shared" si="0"/>
        <v>43646</v>
      </c>
      <c r="B52" s="13">
        <f t="shared" si="7"/>
        <v>43646</v>
      </c>
      <c r="C52" s="47" t="s">
        <v>72</v>
      </c>
      <c r="D52" s="49"/>
      <c r="E52" s="49"/>
      <c r="F52" s="8">
        <f t="shared" si="11"/>
        <v>0</v>
      </c>
      <c r="G52" s="8">
        <f t="shared" si="12"/>
        <v>0</v>
      </c>
      <c r="H52" s="8">
        <f t="shared" si="13"/>
        <v>0</v>
      </c>
      <c r="I52" s="8">
        <f t="shared" si="14"/>
        <v>0</v>
      </c>
      <c r="J52" s="8">
        <f t="shared" si="15"/>
        <v>0</v>
      </c>
    </row>
    <row r="53" spans="1:10" x14ac:dyDescent="0.45">
      <c r="A53" s="12" t="str">
        <f t="shared" si="0"/>
        <v/>
      </c>
      <c r="B53" s="13" t="str">
        <f t="shared" si="7"/>
        <v/>
      </c>
      <c r="C53" s="47" t="s">
        <v>72</v>
      </c>
      <c r="D53" s="49"/>
      <c r="E53" s="49"/>
      <c r="F53" s="8">
        <f t="shared" si="11"/>
        <v>0</v>
      </c>
      <c r="G53" s="8">
        <f t="shared" si="12"/>
        <v>0</v>
      </c>
      <c r="H53" s="8">
        <f t="shared" si="13"/>
        <v>0</v>
      </c>
      <c r="I53" s="8">
        <f t="shared" si="14"/>
        <v>0</v>
      </c>
      <c r="J53" s="8">
        <f t="shared" si="15"/>
        <v>0</v>
      </c>
    </row>
    <row r="54" spans="1:10" ht="16.8" thickBot="1" x14ac:dyDescent="0.5">
      <c r="A54" s="50"/>
      <c r="B54" s="51"/>
      <c r="C54" s="51"/>
      <c r="D54" s="51"/>
      <c r="E54" s="51"/>
      <c r="F54" s="52">
        <f>SUM(F23:F53)</f>
        <v>2.0069444444444446</v>
      </c>
      <c r="G54" s="52">
        <f>SUM(G23:G53)</f>
        <v>0.17361111111111116</v>
      </c>
      <c r="H54" s="52">
        <f>SUM(H23:H53)</f>
        <v>0</v>
      </c>
      <c r="I54" s="52">
        <f>SUM(I23:I53)</f>
        <v>0.45833333333333331</v>
      </c>
      <c r="J54" s="52">
        <f>SUM(J23:J53)</f>
        <v>8.333333333333337E-2</v>
      </c>
    </row>
    <row r="55" spans="1:10" ht="22.5" customHeight="1" thickBot="1" x14ac:dyDescent="0.5">
      <c r="A55" s="80" t="s">
        <v>31</v>
      </c>
      <c r="B55" s="81"/>
      <c r="C55" s="81"/>
      <c r="D55" s="81"/>
      <c r="E55" s="81"/>
      <c r="F55" s="81"/>
      <c r="G55" s="81"/>
      <c r="H55" s="81"/>
      <c r="I55" s="81"/>
      <c r="J55" s="82"/>
    </row>
    <row r="56" spans="1:10" ht="22.5" customHeight="1" x14ac:dyDescent="0.45">
      <c r="A56" s="83" t="s">
        <v>32</v>
      </c>
      <c r="B56" s="84"/>
      <c r="C56" s="84"/>
      <c r="D56" s="60" t="s">
        <v>33</v>
      </c>
      <c r="E56" s="61" t="s">
        <v>34</v>
      </c>
      <c r="F56" s="61" t="s">
        <v>74</v>
      </c>
      <c r="G56" s="61" t="s">
        <v>75</v>
      </c>
      <c r="H56" s="61" t="s">
        <v>35</v>
      </c>
      <c r="I56" s="61" t="s">
        <v>36</v>
      </c>
      <c r="J56" s="62"/>
    </row>
    <row r="57" spans="1:10" ht="22.5" customHeight="1" x14ac:dyDescent="0.45">
      <c r="A57" s="85"/>
      <c r="B57" s="86"/>
      <c r="C57" s="86"/>
      <c r="D57" s="17">
        <f>COUNTIF($C$23:$C$53,"出勤")</f>
        <v>2</v>
      </c>
      <c r="E57" s="9">
        <f>COUNTIF($C$23:$C$53,"欠勤")</f>
        <v>0</v>
      </c>
      <c r="F57" s="9">
        <f>COUNTIF($C$23:$C$53,"遅刻")+COUNTIF($C$23:$C$53,"遅･早")</f>
        <v>2</v>
      </c>
      <c r="G57" s="9">
        <f>COUNTIF($C$23:$C$53,"早退")+COUNTIF($C$23:$C$53,"遅･早")</f>
        <v>2</v>
      </c>
      <c r="H57" s="9">
        <f>COUNTIF($C$23:$C$53,"休日出勤")</f>
        <v>1</v>
      </c>
      <c r="I57" s="9">
        <f>COUNTIF($C$23:$C$53,"有給休暇")</f>
        <v>1</v>
      </c>
      <c r="J57" s="54"/>
    </row>
    <row r="58" spans="1:10" ht="22.5" customHeight="1" x14ac:dyDescent="0.45">
      <c r="A58" s="85"/>
      <c r="B58" s="86"/>
      <c r="C58" s="86"/>
      <c r="D58" s="19" t="s">
        <v>37</v>
      </c>
      <c r="E58" s="20" t="s">
        <v>38</v>
      </c>
      <c r="F58" s="20" t="s">
        <v>39</v>
      </c>
      <c r="G58" s="20" t="s">
        <v>40</v>
      </c>
      <c r="H58" s="20" t="s">
        <v>41</v>
      </c>
      <c r="I58" s="20"/>
      <c r="J58" s="55"/>
    </row>
    <row r="59" spans="1:10" ht="22.5" customHeight="1" thickBot="1" x14ac:dyDescent="0.5">
      <c r="A59" s="87"/>
      <c r="B59" s="88"/>
      <c r="C59" s="88"/>
      <c r="D59" s="63">
        <f>SUM(F23:F53)</f>
        <v>2.0069444444444446</v>
      </c>
      <c r="E59" s="64">
        <f>SUM(G23:G53)</f>
        <v>0.17361111111111116</v>
      </c>
      <c r="F59" s="64">
        <f>SUM(H23:H53)</f>
        <v>0</v>
      </c>
      <c r="G59" s="64">
        <f>SUM(I23:I53)</f>
        <v>0.45833333333333331</v>
      </c>
      <c r="H59" s="64">
        <f>SUM(J23:J53)</f>
        <v>8.333333333333337E-2</v>
      </c>
      <c r="I59" s="59"/>
      <c r="J59" s="65"/>
    </row>
    <row r="60" spans="1:10" ht="22.5" customHeight="1" x14ac:dyDescent="0.45">
      <c r="A60" s="83" t="s">
        <v>42</v>
      </c>
      <c r="B60" s="84"/>
      <c r="C60" s="84"/>
      <c r="D60" s="60" t="s">
        <v>43</v>
      </c>
      <c r="E60" s="61" t="str">
        <f>F6</f>
        <v>役職手当</v>
      </c>
      <c r="F60" s="66" t="str">
        <f>F7</f>
        <v>皆勤手当</v>
      </c>
      <c r="G60" s="61" t="str">
        <f>F8</f>
        <v>住宅手当</v>
      </c>
      <c r="H60" s="61" t="str">
        <f>F9</f>
        <v>家族手当</v>
      </c>
      <c r="I60" s="61" t="str">
        <f>F10</f>
        <v>○○手当</v>
      </c>
      <c r="J60" s="62" t="str">
        <f>F11</f>
        <v>○○手当</v>
      </c>
    </row>
    <row r="61" spans="1:10" ht="22.5" customHeight="1" x14ac:dyDescent="0.45">
      <c r="A61" s="85"/>
      <c r="B61" s="86"/>
      <c r="C61" s="86"/>
      <c r="D61" s="11">
        <f>G5</f>
        <v>200000</v>
      </c>
      <c r="E61" s="10">
        <f>G6</f>
        <v>10000</v>
      </c>
      <c r="F61" s="10">
        <f>G7</f>
        <v>10000</v>
      </c>
      <c r="G61" s="10">
        <f>G8</f>
        <v>5000</v>
      </c>
      <c r="H61" s="10">
        <f>G9</f>
        <v>0</v>
      </c>
      <c r="I61" s="10">
        <f>G10</f>
        <v>0</v>
      </c>
      <c r="J61" s="56">
        <f>G11</f>
        <v>0</v>
      </c>
    </row>
    <row r="62" spans="1:10" ht="22.5" customHeight="1" x14ac:dyDescent="0.45">
      <c r="A62" s="85"/>
      <c r="B62" s="86"/>
      <c r="C62" s="86"/>
      <c r="D62" s="19" t="s">
        <v>44</v>
      </c>
      <c r="E62" s="20" t="s">
        <v>45</v>
      </c>
      <c r="F62" s="21" t="str">
        <f>F12</f>
        <v>通勤課税</v>
      </c>
      <c r="G62" s="20" t="s">
        <v>46</v>
      </c>
      <c r="H62" s="20" t="str">
        <f>F13</f>
        <v>通勤非課税</v>
      </c>
      <c r="I62" s="20" t="s">
        <v>47</v>
      </c>
      <c r="J62" s="55" t="s">
        <v>48</v>
      </c>
    </row>
    <row r="63" spans="1:10" ht="22.5" customHeight="1" thickBot="1" x14ac:dyDescent="0.5">
      <c r="A63" s="87"/>
      <c r="B63" s="88"/>
      <c r="C63" s="88"/>
      <c r="D63" s="67">
        <f>ROUND($E$5*$E$6*($E$59*24),0)+ROUND($E$5*$E$8*($F$59*24),0)</f>
        <v>7188</v>
      </c>
      <c r="E63" s="68">
        <f>ROUND($E$5*$E$7*(G59*24),0)+ROUND($E$5*$E$9*(H59*24),0)</f>
        <v>24909</v>
      </c>
      <c r="F63" s="68">
        <f>G12</f>
        <v>0</v>
      </c>
      <c r="G63" s="68">
        <f>SUM(D61:J61,D63:F63)</f>
        <v>257097</v>
      </c>
      <c r="H63" s="68">
        <f>G13</f>
        <v>20000</v>
      </c>
      <c r="I63" s="68">
        <f>H63</f>
        <v>20000</v>
      </c>
      <c r="J63" s="69">
        <f>G63+I63</f>
        <v>277097</v>
      </c>
    </row>
    <row r="64" spans="1:10" ht="22.5" customHeight="1" x14ac:dyDescent="0.45">
      <c r="A64" s="83" t="s">
        <v>49</v>
      </c>
      <c r="B64" s="84"/>
      <c r="C64" s="84"/>
      <c r="D64" s="60" t="str">
        <f>H5</f>
        <v>健康保険</v>
      </c>
      <c r="E64" s="61" t="str">
        <f>H6</f>
        <v>厚生年金</v>
      </c>
      <c r="F64" s="61" t="str">
        <f>H7</f>
        <v>雇用保険</v>
      </c>
      <c r="G64" s="61" t="str">
        <f>H8</f>
        <v>介護保険</v>
      </c>
      <c r="H64" s="61"/>
      <c r="I64" s="61" t="s">
        <v>50</v>
      </c>
      <c r="J64" s="62" t="s">
        <v>51</v>
      </c>
    </row>
    <row r="65" spans="1:10" ht="22.5" customHeight="1" x14ac:dyDescent="0.45">
      <c r="A65" s="85"/>
      <c r="B65" s="86"/>
      <c r="C65" s="86"/>
      <c r="D65" s="11">
        <f>I5</f>
        <v>10000</v>
      </c>
      <c r="E65" s="10">
        <f>I6</f>
        <v>15000</v>
      </c>
      <c r="F65" s="10">
        <f>I7</f>
        <v>5000</v>
      </c>
      <c r="G65" s="10">
        <f>I8</f>
        <v>500</v>
      </c>
      <c r="H65" s="10"/>
      <c r="I65" s="10">
        <f>SUM(D65:H65)</f>
        <v>30500</v>
      </c>
      <c r="J65" s="56">
        <f>G63-I65</f>
        <v>226597</v>
      </c>
    </row>
    <row r="66" spans="1:10" ht="22.5" customHeight="1" x14ac:dyDescent="0.45">
      <c r="A66" s="85"/>
      <c r="B66" s="86"/>
      <c r="C66" s="86"/>
      <c r="D66" s="22" t="str">
        <f>H10</f>
        <v>所得税</v>
      </c>
      <c r="E66" s="18" t="str">
        <f>H11</f>
        <v>住民税</v>
      </c>
      <c r="F66" s="18"/>
      <c r="G66" s="18"/>
      <c r="H66" s="18"/>
      <c r="I66" s="18"/>
      <c r="J66" s="53" t="s">
        <v>52</v>
      </c>
    </row>
    <row r="67" spans="1:10" ht="22.5" customHeight="1" thickBot="1" x14ac:dyDescent="0.5">
      <c r="A67" s="87"/>
      <c r="B67" s="88"/>
      <c r="C67" s="88"/>
      <c r="D67" s="70">
        <f>I10</f>
        <v>700</v>
      </c>
      <c r="E67" s="68">
        <f>I11</f>
        <v>900</v>
      </c>
      <c r="F67" s="68"/>
      <c r="G67" s="68"/>
      <c r="H67" s="68"/>
      <c r="I67" s="59"/>
      <c r="J67" s="69">
        <f>SUM(D65:H65,D67:I67)</f>
        <v>32100</v>
      </c>
    </row>
    <row r="68" spans="1:10" x14ac:dyDescent="0.45">
      <c r="A68" s="83" t="s">
        <v>78</v>
      </c>
      <c r="B68" s="84"/>
      <c r="C68" s="84"/>
      <c r="D68" s="71" t="str">
        <f>J62</f>
        <v>総支給額</v>
      </c>
      <c r="E68" s="61" t="str">
        <f>J66</f>
        <v>控除合計</v>
      </c>
      <c r="F68" s="61"/>
      <c r="G68" s="61"/>
      <c r="H68" s="72"/>
      <c r="I68" s="89" t="s">
        <v>79</v>
      </c>
      <c r="J68" s="90"/>
    </row>
    <row r="69" spans="1:10" ht="16.8" thickBot="1" x14ac:dyDescent="0.5">
      <c r="A69" s="87"/>
      <c r="B69" s="88"/>
      <c r="C69" s="88"/>
      <c r="D69" s="57">
        <f>J63</f>
        <v>277097</v>
      </c>
      <c r="E69" s="58">
        <f>J67</f>
        <v>32100</v>
      </c>
      <c r="F69" s="59"/>
      <c r="G69" s="59"/>
      <c r="H69" s="73"/>
      <c r="I69" s="91">
        <f>D69-E69</f>
        <v>244997</v>
      </c>
      <c r="J69" s="92"/>
    </row>
  </sheetData>
  <mergeCells count="27">
    <mergeCell ref="A11:B11"/>
    <mergeCell ref="A1:J1"/>
    <mergeCell ref="A4:C4"/>
    <mergeCell ref="D4:E4"/>
    <mergeCell ref="F4:G4"/>
    <mergeCell ref="H4:I4"/>
    <mergeCell ref="A5:B5"/>
    <mergeCell ref="A3:B3"/>
    <mergeCell ref="A6:B6"/>
    <mergeCell ref="A7:B7"/>
    <mergeCell ref="A8:B8"/>
    <mergeCell ref="A9:B9"/>
    <mergeCell ref="A10:B10"/>
    <mergeCell ref="A68:C69"/>
    <mergeCell ref="I68:J68"/>
    <mergeCell ref="I69:J69"/>
    <mergeCell ref="A12:B12"/>
    <mergeCell ref="A13:B13"/>
    <mergeCell ref="A16:B16"/>
    <mergeCell ref="C19:C20"/>
    <mergeCell ref="D19:E20"/>
    <mergeCell ref="F19:F20"/>
    <mergeCell ref="G19:J20"/>
    <mergeCell ref="A55:J55"/>
    <mergeCell ref="A56:C59"/>
    <mergeCell ref="A60:C63"/>
    <mergeCell ref="A64:C67"/>
  </mergeCells>
  <phoneticPr fontId="5"/>
  <conditionalFormatting sqref="D23:J53">
    <cfRule type="cellIs" priority="4" operator="equal">
      <formula>0</formula>
    </cfRule>
    <cfRule type="cellIs" dxfId="19" priority="11" operator="equal">
      <formula>0</formula>
    </cfRule>
  </conditionalFormatting>
  <conditionalFormatting sqref="D60:E60 G60:J60 D62:F62 H62:J62">
    <cfRule type="cellIs" dxfId="18" priority="10" operator="equal">
      <formula>0</formula>
    </cfRule>
  </conditionalFormatting>
  <conditionalFormatting sqref="G64:H64">
    <cfRule type="cellIs" dxfId="17" priority="9" operator="equal">
      <formula>0</formula>
    </cfRule>
  </conditionalFormatting>
  <conditionalFormatting sqref="F66:G66">
    <cfRule type="cellIs" dxfId="16" priority="8" operator="equal">
      <formula>0</formula>
    </cfRule>
  </conditionalFormatting>
  <conditionalFormatting sqref="G65:H65">
    <cfRule type="cellIs" dxfId="15" priority="7" operator="equal">
      <formula>0</formula>
    </cfRule>
  </conditionalFormatting>
  <conditionalFormatting sqref="F67:G67">
    <cfRule type="cellIs" dxfId="14" priority="6" operator="equal">
      <formula>0</formula>
    </cfRule>
  </conditionalFormatting>
  <conditionalFormatting sqref="E61 D63:E63 G61:J61">
    <cfRule type="cellIs" dxfId="13" priority="5" operator="equal">
      <formula>0</formula>
    </cfRule>
  </conditionalFormatting>
  <conditionalFormatting sqref="F60">
    <cfRule type="cellIs" dxfId="12" priority="3" operator="equal">
      <formula>0</formula>
    </cfRule>
  </conditionalFormatting>
  <conditionalFormatting sqref="F61">
    <cfRule type="cellIs" dxfId="11" priority="2" operator="equal">
      <formula>0</formula>
    </cfRule>
  </conditionalFormatting>
  <conditionalFormatting sqref="G62">
    <cfRule type="cellIs" dxfId="10" priority="1" operator="equal">
      <formula>0</formula>
    </cfRule>
  </conditionalFormatting>
  <dataValidations count="1">
    <dataValidation type="list" allowBlank="1" showInputMessage="1" showErrorMessage="1" sqref="C23:C53" xr:uid="{F4F134FF-4B29-4223-88CC-6D25CE135435}">
      <formula1>$J$5:$J$13</formula1>
    </dataValidation>
  </dataValidations>
  <printOptions horizontalCentered="1" verticalCentered="1"/>
  <pageMargins left="0.23622047244094491" right="0.23622047244094491" top="0" bottom="0" header="0" footer="0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50548-07FE-4C5F-BDD7-6B153D181A3E}">
  <sheetPr>
    <pageSetUpPr fitToPage="1"/>
  </sheetPr>
  <dimension ref="A1:K69"/>
  <sheetViews>
    <sheetView topLeftCell="A32" zoomScaleNormal="100" workbookViewId="0">
      <selection activeCell="D62" sqref="D62"/>
    </sheetView>
  </sheetViews>
  <sheetFormatPr defaultColWidth="6.69921875" defaultRowHeight="16.2" x14ac:dyDescent="0.45"/>
  <cols>
    <col min="1" max="1" width="7.5" style="2" bestFit="1" customWidth="1"/>
    <col min="2" max="2" width="4.5" style="2" customWidth="1"/>
    <col min="3" max="10" width="8.796875" style="2" customWidth="1"/>
    <col min="11" max="12" width="9.59765625" style="2" customWidth="1"/>
    <col min="13" max="13" width="6.69921875" style="2"/>
    <col min="14" max="20" width="10.09765625" style="2" customWidth="1"/>
    <col min="21" max="16384" width="6.69921875" style="2"/>
  </cols>
  <sheetData>
    <row r="1" spans="1:10" ht="26.4" x14ac:dyDescent="0.45">
      <c r="A1" s="103" t="s">
        <v>84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6" customHeight="1" thickBot="1" x14ac:dyDescent="0.5"/>
    <row r="3" spans="1:10" ht="18.600000000000001" customHeight="1" thickBot="1" x14ac:dyDescent="0.5">
      <c r="A3" s="109">
        <v>2019</v>
      </c>
      <c r="B3" s="110"/>
      <c r="C3" s="45" t="s">
        <v>0</v>
      </c>
      <c r="D3" s="44">
        <v>6</v>
      </c>
      <c r="E3" s="45" t="s">
        <v>53</v>
      </c>
    </row>
    <row r="4" spans="1:10" ht="18" customHeight="1" thickBot="1" x14ac:dyDescent="0.5">
      <c r="A4" s="104" t="s">
        <v>85</v>
      </c>
      <c r="B4" s="105"/>
      <c r="C4" s="106"/>
      <c r="D4" s="104" t="s">
        <v>86</v>
      </c>
      <c r="E4" s="106"/>
      <c r="F4" s="104" t="s">
        <v>2</v>
      </c>
      <c r="G4" s="106"/>
      <c r="H4" s="104" t="s">
        <v>14</v>
      </c>
      <c r="I4" s="106"/>
      <c r="J4" s="28" t="s">
        <v>55</v>
      </c>
    </row>
    <row r="5" spans="1:10" ht="18" customHeight="1" thickBot="1" x14ac:dyDescent="0.5">
      <c r="A5" s="107" t="s">
        <v>1</v>
      </c>
      <c r="B5" s="108"/>
      <c r="C5" s="14">
        <v>0.375</v>
      </c>
      <c r="D5" s="29" t="s">
        <v>67</v>
      </c>
      <c r="E5" s="38">
        <f>ROUND(SUM(G5:G11)/C11,0)</f>
        <v>1380</v>
      </c>
      <c r="F5" s="40" t="s">
        <v>3</v>
      </c>
      <c r="G5" s="42">
        <v>200000</v>
      </c>
      <c r="H5" s="40" t="s">
        <v>15</v>
      </c>
      <c r="I5" s="42">
        <v>10000</v>
      </c>
      <c r="J5" s="27" t="s">
        <v>73</v>
      </c>
    </row>
    <row r="6" spans="1:10" ht="18" customHeight="1" thickBot="1" x14ac:dyDescent="0.5">
      <c r="A6" s="100" t="s">
        <v>5</v>
      </c>
      <c r="B6" s="101"/>
      <c r="C6" s="14">
        <v>0.75</v>
      </c>
      <c r="D6" s="37" t="s">
        <v>13</v>
      </c>
      <c r="E6" s="15">
        <v>1.25</v>
      </c>
      <c r="F6" s="37" t="s">
        <v>8</v>
      </c>
      <c r="G6" s="42">
        <v>10000</v>
      </c>
      <c r="H6" s="37" t="s">
        <v>17</v>
      </c>
      <c r="I6" s="42">
        <v>15000</v>
      </c>
      <c r="J6" s="25" t="s">
        <v>57</v>
      </c>
    </row>
    <row r="7" spans="1:10" ht="18" customHeight="1" thickBot="1" x14ac:dyDescent="0.5">
      <c r="A7" s="100" t="s">
        <v>6</v>
      </c>
      <c r="B7" s="101"/>
      <c r="C7" s="14">
        <v>4.1666666666666664E-2</v>
      </c>
      <c r="D7" s="37" t="s">
        <v>16</v>
      </c>
      <c r="E7" s="15">
        <v>1.35</v>
      </c>
      <c r="F7" s="37" t="s">
        <v>10</v>
      </c>
      <c r="G7" s="42">
        <v>10000</v>
      </c>
      <c r="H7" s="37" t="s">
        <v>19</v>
      </c>
      <c r="I7" s="42">
        <v>5000</v>
      </c>
      <c r="J7" s="25" t="s">
        <v>58</v>
      </c>
    </row>
    <row r="8" spans="1:10" ht="18" customHeight="1" thickBot="1" x14ac:dyDescent="0.5">
      <c r="A8" s="100" t="s">
        <v>7</v>
      </c>
      <c r="B8" s="102"/>
      <c r="C8" s="32">
        <f>C6-C5-C7</f>
        <v>0.33333333333333331</v>
      </c>
      <c r="D8" s="37" t="s">
        <v>18</v>
      </c>
      <c r="E8" s="15">
        <v>1.5</v>
      </c>
      <c r="F8" s="37" t="s">
        <v>68</v>
      </c>
      <c r="G8" s="42">
        <v>5000</v>
      </c>
      <c r="H8" s="37" t="s">
        <v>71</v>
      </c>
      <c r="I8" s="42">
        <v>500</v>
      </c>
      <c r="J8" s="25" t="s">
        <v>60</v>
      </c>
    </row>
    <row r="9" spans="1:10" ht="18" customHeight="1" thickBot="1" x14ac:dyDescent="0.5">
      <c r="A9" s="100" t="s">
        <v>9</v>
      </c>
      <c r="B9" s="101"/>
      <c r="C9" s="14">
        <v>0.91666666666666663</v>
      </c>
      <c r="D9" s="37" t="s">
        <v>20</v>
      </c>
      <c r="E9" s="15">
        <v>1.6</v>
      </c>
      <c r="F9" s="37" t="s">
        <v>69</v>
      </c>
      <c r="G9" s="42">
        <v>0</v>
      </c>
      <c r="H9" s="37"/>
      <c r="I9" s="42"/>
      <c r="J9" s="25" t="s">
        <v>62</v>
      </c>
    </row>
    <row r="10" spans="1:10" ht="18" customHeight="1" thickBot="1" x14ac:dyDescent="0.5">
      <c r="A10" s="100" t="s">
        <v>11</v>
      </c>
      <c r="B10" s="101"/>
      <c r="C10" s="15">
        <v>120</v>
      </c>
      <c r="D10" s="30"/>
      <c r="E10" s="39"/>
      <c r="F10" s="37" t="s">
        <v>70</v>
      </c>
      <c r="G10" s="42">
        <v>0</v>
      </c>
      <c r="H10" s="37" t="s">
        <v>21</v>
      </c>
      <c r="I10" s="42">
        <v>700</v>
      </c>
      <c r="J10" s="25" t="s">
        <v>87</v>
      </c>
    </row>
    <row r="11" spans="1:10" ht="18" customHeight="1" thickBot="1" x14ac:dyDescent="0.5">
      <c r="A11" s="100" t="s">
        <v>12</v>
      </c>
      <c r="B11" s="102"/>
      <c r="C11" s="34">
        <f>ROUNDDOWN(((365-C10)*C8)*24/12,0)</f>
        <v>163</v>
      </c>
      <c r="D11" s="30"/>
      <c r="E11" s="33"/>
      <c r="F11" s="37" t="s">
        <v>70</v>
      </c>
      <c r="G11" s="42">
        <v>0</v>
      </c>
      <c r="H11" s="37" t="s">
        <v>22</v>
      </c>
      <c r="I11" s="42">
        <v>900</v>
      </c>
      <c r="J11" s="25" t="s">
        <v>64</v>
      </c>
    </row>
    <row r="12" spans="1:10" ht="16.8" thickBot="1" x14ac:dyDescent="0.5">
      <c r="A12" s="93"/>
      <c r="B12" s="94"/>
      <c r="C12" s="33"/>
      <c r="D12" s="30"/>
      <c r="E12" s="33"/>
      <c r="F12" s="37" t="s">
        <v>76</v>
      </c>
      <c r="G12" s="42">
        <v>0</v>
      </c>
      <c r="H12" s="37"/>
      <c r="I12" s="43"/>
      <c r="J12" s="25" t="s">
        <v>66</v>
      </c>
    </row>
    <row r="13" spans="1:10" ht="16.8" thickBot="1" x14ac:dyDescent="0.5">
      <c r="A13" s="95"/>
      <c r="B13" s="96"/>
      <c r="C13" s="35"/>
      <c r="D13" s="31"/>
      <c r="E13" s="36"/>
      <c r="F13" s="41" t="s">
        <v>77</v>
      </c>
      <c r="G13" s="42">
        <v>20000</v>
      </c>
      <c r="H13" s="41"/>
      <c r="I13" s="43"/>
      <c r="J13" s="26"/>
    </row>
    <row r="16" spans="1:10" ht="22.5" customHeight="1" thickBot="1" x14ac:dyDescent="0.5">
      <c r="A16" s="97">
        <f>A3</f>
        <v>2019</v>
      </c>
      <c r="B16" s="97"/>
      <c r="C16" s="1" t="s">
        <v>0</v>
      </c>
      <c r="D16" s="16">
        <f>D3</f>
        <v>6</v>
      </c>
      <c r="E16" s="1" t="s">
        <v>4</v>
      </c>
    </row>
    <row r="17" spans="1:11" ht="7.5" customHeight="1" thickTop="1" x14ac:dyDescent="0.45">
      <c r="A17" s="3"/>
      <c r="B17" s="3"/>
      <c r="C17" s="3"/>
      <c r="D17" s="3"/>
    </row>
    <row r="18" spans="1:11" ht="3.6" customHeight="1" x14ac:dyDescent="0.4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</row>
    <row r="19" spans="1:11" ht="12.6" customHeight="1" x14ac:dyDescent="0.45">
      <c r="A19" s="4"/>
      <c r="B19" s="5"/>
      <c r="C19" s="117" t="s">
        <v>80</v>
      </c>
      <c r="D19" s="111" t="s">
        <v>82</v>
      </c>
      <c r="E19" s="113"/>
      <c r="F19" s="117" t="s">
        <v>81</v>
      </c>
      <c r="G19" s="111" t="s">
        <v>83</v>
      </c>
      <c r="H19" s="112"/>
      <c r="I19" s="112"/>
      <c r="J19" s="113"/>
    </row>
    <row r="20" spans="1:11" ht="12.6" customHeight="1" x14ac:dyDescent="0.45">
      <c r="A20" s="4"/>
      <c r="B20" s="5"/>
      <c r="C20" s="118"/>
      <c r="D20" s="114"/>
      <c r="E20" s="116"/>
      <c r="F20" s="118"/>
      <c r="G20" s="114"/>
      <c r="H20" s="115"/>
      <c r="I20" s="115"/>
      <c r="J20" s="116"/>
    </row>
    <row r="21" spans="1:11" ht="5.4" customHeight="1" x14ac:dyDescent="0.45">
      <c r="A21" s="4"/>
      <c r="B21" s="5"/>
      <c r="C21" s="4"/>
      <c r="D21" s="6"/>
      <c r="E21" s="6"/>
      <c r="F21" s="6"/>
      <c r="G21" s="6"/>
      <c r="H21" s="6"/>
      <c r="I21" s="6"/>
      <c r="J21" s="6"/>
      <c r="K21" s="23"/>
    </row>
    <row r="22" spans="1:11" ht="27.75" customHeight="1" x14ac:dyDescent="0.45">
      <c r="A22" s="7" t="s">
        <v>54</v>
      </c>
      <c r="B22" s="7" t="s">
        <v>23</v>
      </c>
      <c r="C22" s="7" t="s">
        <v>24</v>
      </c>
      <c r="D22" s="7" t="s">
        <v>25</v>
      </c>
      <c r="E22" s="7" t="s">
        <v>5</v>
      </c>
      <c r="F22" s="7" t="s">
        <v>26</v>
      </c>
      <c r="G22" s="46" t="s">
        <v>27</v>
      </c>
      <c r="H22" s="46" t="s">
        <v>28</v>
      </c>
      <c r="I22" s="46" t="s">
        <v>29</v>
      </c>
      <c r="J22" s="46" t="s">
        <v>30</v>
      </c>
      <c r="K22" s="24"/>
    </row>
    <row r="23" spans="1:11" x14ac:dyDescent="0.45">
      <c r="A23" s="12">
        <f t="shared" ref="A23:A53" si="0">IF(MONTH(DATE($A$3,$D$3,ROW()-22))&lt;&gt;$D$3,"",DATE($A$3,$D$3,ROW()-22))</f>
        <v>43617</v>
      </c>
      <c r="B23" s="13">
        <f t="shared" ref="B23:B53" si="1">A23</f>
        <v>43617</v>
      </c>
      <c r="C23" s="47" t="s">
        <v>72</v>
      </c>
      <c r="D23" s="48"/>
      <c r="E23" s="48"/>
      <c r="F23" s="8">
        <f t="shared" ref="F23:F53" si="2">IF((E23-(IF(D23&lt;$C$5,$C$5,D23))-$C$7)&lt;0,0,(E23-(IF(D23&lt;$C$5,$C$5,D23))-$C$7))</f>
        <v>0</v>
      </c>
      <c r="G23" s="8">
        <f t="shared" ref="G23:G24" si="3">IF(ISERROR(IF(OR(C23="出勤",C23="遅刻"),IF(E23&lt;$C$9,E23-$C$6,$C$9-$C$6),0)),"",IF(OR(C23="出勤",C23="遅刻"),IF(E23&lt;$C$9,E23-$C$6,$C$9-$C$6),0))</f>
        <v>0</v>
      </c>
      <c r="H23" s="8">
        <f t="shared" ref="H23:H24" si="4">IF(OR(C23="出勤",C23="遅刻"),IF(E23-$C$9&lt;0,0,E23-$C$9),0)</f>
        <v>0</v>
      </c>
      <c r="I23" s="8">
        <f t="shared" ref="I23:I53" si="5">IF(C23="休日出勤",IF((E23-(IF(D23&lt;$C$5,$C$5,D23))-$C$7)&lt;0,0,(E23-(IF(D23&lt;$C$5,$C$5,D23))-$C$7)),0)</f>
        <v>0</v>
      </c>
      <c r="J23" s="8">
        <f t="shared" ref="J23:J53" si="6">IF(C23="休日出勤",IF(E23-$C$9&lt;0,0,E23-$C$9),0)</f>
        <v>0</v>
      </c>
    </row>
    <row r="24" spans="1:11" x14ac:dyDescent="0.45">
      <c r="A24" s="12">
        <f t="shared" si="0"/>
        <v>43618</v>
      </c>
      <c r="B24" s="13">
        <f t="shared" si="1"/>
        <v>43618</v>
      </c>
      <c r="C24" s="47" t="s">
        <v>72</v>
      </c>
      <c r="D24" s="49"/>
      <c r="E24" s="49"/>
      <c r="F24" s="8">
        <f t="shared" si="2"/>
        <v>0</v>
      </c>
      <c r="G24" s="8">
        <f t="shared" si="3"/>
        <v>0</v>
      </c>
      <c r="H24" s="8">
        <f t="shared" si="4"/>
        <v>0</v>
      </c>
      <c r="I24" s="8">
        <f t="shared" si="5"/>
        <v>0</v>
      </c>
      <c r="J24" s="8">
        <f t="shared" si="6"/>
        <v>0</v>
      </c>
    </row>
    <row r="25" spans="1:11" x14ac:dyDescent="0.45">
      <c r="A25" s="12">
        <f t="shared" si="0"/>
        <v>43619</v>
      </c>
      <c r="B25" s="13">
        <f t="shared" si="1"/>
        <v>43619</v>
      </c>
      <c r="C25" s="47" t="s">
        <v>72</v>
      </c>
      <c r="D25" s="49"/>
      <c r="E25" s="49"/>
      <c r="F25" s="8">
        <f t="shared" si="2"/>
        <v>0</v>
      </c>
      <c r="G25" s="8">
        <f>IF(ISERROR(IF(OR(C25="出勤",C25="遅刻"),IF(E25&lt;$C$9,E25-$C$6,$C$9-$C$6),0)),"",IF(OR(C25="出勤",C25="遅刻"),IF(E25&lt;$C$9,E25-$C$6,$C$9-$C$6),0))</f>
        <v>0</v>
      </c>
      <c r="H25" s="8">
        <f>IF(OR(C25="出勤",C25="遅刻"),IF(E25-$C$9&lt;0,0,E25-$C$9),0)</f>
        <v>0</v>
      </c>
      <c r="I25" s="8">
        <f t="shared" si="5"/>
        <v>0</v>
      </c>
      <c r="J25" s="8">
        <f t="shared" si="6"/>
        <v>0</v>
      </c>
    </row>
    <row r="26" spans="1:11" x14ac:dyDescent="0.45">
      <c r="A26" s="12">
        <f t="shared" si="0"/>
        <v>43620</v>
      </c>
      <c r="B26" s="13">
        <f t="shared" si="1"/>
        <v>43620</v>
      </c>
      <c r="C26" s="47" t="s">
        <v>72</v>
      </c>
      <c r="D26" s="49"/>
      <c r="E26" s="49"/>
      <c r="F26" s="8">
        <f t="shared" si="2"/>
        <v>0</v>
      </c>
      <c r="G26" s="8">
        <f t="shared" ref="G26:G53" si="7">IF(ISERROR(IF(OR(C26="出勤",C26="遅刻"),IF(E26&lt;$C$9,E26-$C$6,$C$9-$C$6),0)),"",IF(OR(C26="出勤",C26="遅刻"),IF(E26&lt;$C$9,E26-$C$6,$C$9-$C$6),0))</f>
        <v>0</v>
      </c>
      <c r="H26" s="8">
        <f t="shared" ref="H26:H53" si="8">IF(OR(C26="出勤",C26="遅刻"),IF(E26-$C$9&lt;0,0,E26-$C$9),0)</f>
        <v>0</v>
      </c>
      <c r="I26" s="8">
        <f t="shared" si="5"/>
        <v>0</v>
      </c>
      <c r="J26" s="8">
        <f t="shared" si="6"/>
        <v>0</v>
      </c>
    </row>
    <row r="27" spans="1:11" x14ac:dyDescent="0.45">
      <c r="A27" s="12">
        <f t="shared" si="0"/>
        <v>43621</v>
      </c>
      <c r="B27" s="13">
        <f t="shared" si="1"/>
        <v>43621</v>
      </c>
      <c r="C27" s="47" t="s">
        <v>72</v>
      </c>
      <c r="D27" s="49"/>
      <c r="E27" s="49"/>
      <c r="F27" s="8">
        <f t="shared" si="2"/>
        <v>0</v>
      </c>
      <c r="G27" s="8">
        <f t="shared" si="7"/>
        <v>0</v>
      </c>
      <c r="H27" s="8">
        <f t="shared" si="8"/>
        <v>0</v>
      </c>
      <c r="I27" s="8">
        <f t="shared" si="5"/>
        <v>0</v>
      </c>
      <c r="J27" s="8">
        <f t="shared" si="6"/>
        <v>0</v>
      </c>
    </row>
    <row r="28" spans="1:11" x14ac:dyDescent="0.45">
      <c r="A28" s="12">
        <f t="shared" si="0"/>
        <v>43622</v>
      </c>
      <c r="B28" s="13">
        <f t="shared" si="1"/>
        <v>43622</v>
      </c>
      <c r="C28" s="47" t="s">
        <v>72</v>
      </c>
      <c r="D28" s="49"/>
      <c r="E28" s="49"/>
      <c r="F28" s="8">
        <f t="shared" si="2"/>
        <v>0</v>
      </c>
      <c r="G28" s="8">
        <f t="shared" si="7"/>
        <v>0</v>
      </c>
      <c r="H28" s="8">
        <f t="shared" si="8"/>
        <v>0</v>
      </c>
      <c r="I28" s="8">
        <f t="shared" si="5"/>
        <v>0</v>
      </c>
      <c r="J28" s="8">
        <f t="shared" si="6"/>
        <v>0</v>
      </c>
    </row>
    <row r="29" spans="1:11" x14ac:dyDescent="0.45">
      <c r="A29" s="12">
        <f t="shared" si="0"/>
        <v>43623</v>
      </c>
      <c r="B29" s="13">
        <f t="shared" si="1"/>
        <v>43623</v>
      </c>
      <c r="C29" s="47" t="s">
        <v>72</v>
      </c>
      <c r="D29" s="49"/>
      <c r="E29" s="49"/>
      <c r="F29" s="8">
        <f t="shared" si="2"/>
        <v>0</v>
      </c>
      <c r="G29" s="8">
        <f t="shared" si="7"/>
        <v>0</v>
      </c>
      <c r="H29" s="8">
        <f t="shared" si="8"/>
        <v>0</v>
      </c>
      <c r="I29" s="8">
        <f t="shared" si="5"/>
        <v>0</v>
      </c>
      <c r="J29" s="8">
        <f t="shared" si="6"/>
        <v>0</v>
      </c>
    </row>
    <row r="30" spans="1:11" x14ac:dyDescent="0.45">
      <c r="A30" s="12">
        <f t="shared" si="0"/>
        <v>43624</v>
      </c>
      <c r="B30" s="13">
        <f t="shared" si="1"/>
        <v>43624</v>
      </c>
      <c r="C30" s="47" t="s">
        <v>72</v>
      </c>
      <c r="D30" s="49"/>
      <c r="E30" s="49"/>
      <c r="F30" s="8">
        <f t="shared" si="2"/>
        <v>0</v>
      </c>
      <c r="G30" s="8">
        <f t="shared" si="7"/>
        <v>0</v>
      </c>
      <c r="H30" s="8">
        <f t="shared" si="8"/>
        <v>0</v>
      </c>
      <c r="I30" s="8">
        <f t="shared" si="5"/>
        <v>0</v>
      </c>
      <c r="J30" s="8">
        <f t="shared" si="6"/>
        <v>0</v>
      </c>
    </row>
    <row r="31" spans="1:11" x14ac:dyDescent="0.45">
      <c r="A31" s="12">
        <f t="shared" si="0"/>
        <v>43625</v>
      </c>
      <c r="B31" s="13">
        <f t="shared" si="1"/>
        <v>43625</v>
      </c>
      <c r="C31" s="47" t="s">
        <v>72</v>
      </c>
      <c r="D31" s="49"/>
      <c r="E31" s="49"/>
      <c r="F31" s="8">
        <f t="shared" si="2"/>
        <v>0</v>
      </c>
      <c r="G31" s="8">
        <f t="shared" si="7"/>
        <v>0</v>
      </c>
      <c r="H31" s="8">
        <f t="shared" si="8"/>
        <v>0</v>
      </c>
      <c r="I31" s="8">
        <f t="shared" si="5"/>
        <v>0</v>
      </c>
      <c r="J31" s="8">
        <f t="shared" si="6"/>
        <v>0</v>
      </c>
    </row>
    <row r="32" spans="1:11" x14ac:dyDescent="0.45">
      <c r="A32" s="12">
        <f t="shared" si="0"/>
        <v>43626</v>
      </c>
      <c r="B32" s="13">
        <f t="shared" si="1"/>
        <v>43626</v>
      </c>
      <c r="C32" s="47" t="s">
        <v>72</v>
      </c>
      <c r="D32" s="49"/>
      <c r="E32" s="49"/>
      <c r="F32" s="8">
        <f t="shared" si="2"/>
        <v>0</v>
      </c>
      <c r="G32" s="8">
        <f t="shared" si="7"/>
        <v>0</v>
      </c>
      <c r="H32" s="8">
        <f t="shared" si="8"/>
        <v>0</v>
      </c>
      <c r="I32" s="8">
        <f t="shared" si="5"/>
        <v>0</v>
      </c>
      <c r="J32" s="8">
        <f t="shared" si="6"/>
        <v>0</v>
      </c>
    </row>
    <row r="33" spans="1:10" x14ac:dyDescent="0.45">
      <c r="A33" s="12">
        <f t="shared" si="0"/>
        <v>43627</v>
      </c>
      <c r="B33" s="13">
        <f t="shared" si="1"/>
        <v>43627</v>
      </c>
      <c r="C33" s="47" t="s">
        <v>72</v>
      </c>
      <c r="D33" s="49"/>
      <c r="E33" s="49"/>
      <c r="F33" s="8">
        <f t="shared" si="2"/>
        <v>0</v>
      </c>
      <c r="G33" s="8">
        <f t="shared" si="7"/>
        <v>0</v>
      </c>
      <c r="H33" s="8">
        <f t="shared" si="8"/>
        <v>0</v>
      </c>
      <c r="I33" s="8">
        <f t="shared" si="5"/>
        <v>0</v>
      </c>
      <c r="J33" s="8">
        <f t="shared" si="6"/>
        <v>0</v>
      </c>
    </row>
    <row r="34" spans="1:10" x14ac:dyDescent="0.45">
      <c r="A34" s="12">
        <f t="shared" si="0"/>
        <v>43628</v>
      </c>
      <c r="B34" s="13">
        <f t="shared" si="1"/>
        <v>43628</v>
      </c>
      <c r="C34" s="47" t="s">
        <v>72</v>
      </c>
      <c r="D34" s="49"/>
      <c r="E34" s="49"/>
      <c r="F34" s="8">
        <f t="shared" si="2"/>
        <v>0</v>
      </c>
      <c r="G34" s="8">
        <f t="shared" si="7"/>
        <v>0</v>
      </c>
      <c r="H34" s="8">
        <f t="shared" si="8"/>
        <v>0</v>
      </c>
      <c r="I34" s="8">
        <f t="shared" si="5"/>
        <v>0</v>
      </c>
      <c r="J34" s="8">
        <f t="shared" si="6"/>
        <v>0</v>
      </c>
    </row>
    <row r="35" spans="1:10" x14ac:dyDescent="0.45">
      <c r="A35" s="12">
        <f t="shared" si="0"/>
        <v>43629</v>
      </c>
      <c r="B35" s="13">
        <f t="shared" si="1"/>
        <v>43629</v>
      </c>
      <c r="C35" s="47" t="s">
        <v>72</v>
      </c>
      <c r="D35" s="49"/>
      <c r="E35" s="49"/>
      <c r="F35" s="8">
        <f t="shared" si="2"/>
        <v>0</v>
      </c>
      <c r="G35" s="8">
        <f t="shared" si="7"/>
        <v>0</v>
      </c>
      <c r="H35" s="8">
        <f t="shared" si="8"/>
        <v>0</v>
      </c>
      <c r="I35" s="8">
        <f t="shared" si="5"/>
        <v>0</v>
      </c>
      <c r="J35" s="8">
        <f t="shared" si="6"/>
        <v>0</v>
      </c>
    </row>
    <row r="36" spans="1:10" x14ac:dyDescent="0.45">
      <c r="A36" s="12">
        <f t="shared" si="0"/>
        <v>43630</v>
      </c>
      <c r="B36" s="13">
        <f t="shared" si="1"/>
        <v>43630</v>
      </c>
      <c r="C36" s="47" t="s">
        <v>72</v>
      </c>
      <c r="D36" s="49"/>
      <c r="E36" s="49"/>
      <c r="F36" s="8">
        <f t="shared" si="2"/>
        <v>0</v>
      </c>
      <c r="G36" s="8">
        <f t="shared" si="7"/>
        <v>0</v>
      </c>
      <c r="H36" s="8">
        <f t="shared" si="8"/>
        <v>0</v>
      </c>
      <c r="I36" s="8">
        <f t="shared" si="5"/>
        <v>0</v>
      </c>
      <c r="J36" s="8">
        <f t="shared" si="6"/>
        <v>0</v>
      </c>
    </row>
    <row r="37" spans="1:10" x14ac:dyDescent="0.45">
      <c r="A37" s="12">
        <f t="shared" si="0"/>
        <v>43631</v>
      </c>
      <c r="B37" s="13">
        <f t="shared" si="1"/>
        <v>43631</v>
      </c>
      <c r="C37" s="47" t="s">
        <v>72</v>
      </c>
      <c r="D37" s="49"/>
      <c r="E37" s="49"/>
      <c r="F37" s="8">
        <f t="shared" si="2"/>
        <v>0</v>
      </c>
      <c r="G37" s="8">
        <f t="shared" si="7"/>
        <v>0</v>
      </c>
      <c r="H37" s="8">
        <f t="shared" si="8"/>
        <v>0</v>
      </c>
      <c r="I37" s="8">
        <f t="shared" si="5"/>
        <v>0</v>
      </c>
      <c r="J37" s="8">
        <f t="shared" si="6"/>
        <v>0</v>
      </c>
    </row>
    <row r="38" spans="1:10" x14ac:dyDescent="0.45">
      <c r="A38" s="12">
        <f t="shared" si="0"/>
        <v>43632</v>
      </c>
      <c r="B38" s="13">
        <f t="shared" si="1"/>
        <v>43632</v>
      </c>
      <c r="C38" s="47" t="s">
        <v>72</v>
      </c>
      <c r="D38" s="49"/>
      <c r="E38" s="49"/>
      <c r="F38" s="8">
        <f t="shared" si="2"/>
        <v>0</v>
      </c>
      <c r="G38" s="8">
        <f t="shared" si="7"/>
        <v>0</v>
      </c>
      <c r="H38" s="8">
        <f t="shared" si="8"/>
        <v>0</v>
      </c>
      <c r="I38" s="8">
        <f t="shared" si="5"/>
        <v>0</v>
      </c>
      <c r="J38" s="8">
        <f t="shared" si="6"/>
        <v>0</v>
      </c>
    </row>
    <row r="39" spans="1:10" x14ac:dyDescent="0.45">
      <c r="A39" s="12">
        <f t="shared" si="0"/>
        <v>43633</v>
      </c>
      <c r="B39" s="13">
        <f t="shared" si="1"/>
        <v>43633</v>
      </c>
      <c r="C39" s="47" t="s">
        <v>72</v>
      </c>
      <c r="D39" s="49"/>
      <c r="E39" s="49"/>
      <c r="F39" s="8">
        <f t="shared" si="2"/>
        <v>0</v>
      </c>
      <c r="G39" s="8">
        <f t="shared" si="7"/>
        <v>0</v>
      </c>
      <c r="H39" s="8">
        <f t="shared" si="8"/>
        <v>0</v>
      </c>
      <c r="I39" s="8">
        <f t="shared" si="5"/>
        <v>0</v>
      </c>
      <c r="J39" s="8">
        <f t="shared" si="6"/>
        <v>0</v>
      </c>
    </row>
    <row r="40" spans="1:10" x14ac:dyDescent="0.45">
      <c r="A40" s="12">
        <f t="shared" si="0"/>
        <v>43634</v>
      </c>
      <c r="B40" s="13">
        <f t="shared" si="1"/>
        <v>43634</v>
      </c>
      <c r="C40" s="47" t="s">
        <v>72</v>
      </c>
      <c r="D40" s="49"/>
      <c r="E40" s="49"/>
      <c r="F40" s="8">
        <f t="shared" si="2"/>
        <v>0</v>
      </c>
      <c r="G40" s="8">
        <f t="shared" si="7"/>
        <v>0</v>
      </c>
      <c r="H40" s="8">
        <f t="shared" si="8"/>
        <v>0</v>
      </c>
      <c r="I40" s="8">
        <f t="shared" si="5"/>
        <v>0</v>
      </c>
      <c r="J40" s="8">
        <f t="shared" si="6"/>
        <v>0</v>
      </c>
    </row>
    <row r="41" spans="1:10" x14ac:dyDescent="0.45">
      <c r="A41" s="12">
        <f t="shared" si="0"/>
        <v>43635</v>
      </c>
      <c r="B41" s="13">
        <f t="shared" si="1"/>
        <v>43635</v>
      </c>
      <c r="C41" s="47" t="s">
        <v>72</v>
      </c>
      <c r="D41" s="49"/>
      <c r="E41" s="49"/>
      <c r="F41" s="8">
        <f t="shared" si="2"/>
        <v>0</v>
      </c>
      <c r="G41" s="8">
        <f t="shared" si="7"/>
        <v>0</v>
      </c>
      <c r="H41" s="8">
        <f t="shared" si="8"/>
        <v>0</v>
      </c>
      <c r="I41" s="8">
        <f t="shared" si="5"/>
        <v>0</v>
      </c>
      <c r="J41" s="8">
        <f t="shared" si="6"/>
        <v>0</v>
      </c>
    </row>
    <row r="42" spans="1:10" x14ac:dyDescent="0.45">
      <c r="A42" s="12">
        <f t="shared" si="0"/>
        <v>43636</v>
      </c>
      <c r="B42" s="13">
        <f t="shared" si="1"/>
        <v>43636</v>
      </c>
      <c r="C42" s="47" t="s">
        <v>72</v>
      </c>
      <c r="D42" s="49"/>
      <c r="E42" s="49"/>
      <c r="F42" s="8">
        <f t="shared" si="2"/>
        <v>0</v>
      </c>
      <c r="G42" s="8">
        <f t="shared" si="7"/>
        <v>0</v>
      </c>
      <c r="H42" s="8">
        <f t="shared" si="8"/>
        <v>0</v>
      </c>
      <c r="I42" s="8">
        <f t="shared" si="5"/>
        <v>0</v>
      </c>
      <c r="J42" s="8">
        <f t="shared" si="6"/>
        <v>0</v>
      </c>
    </row>
    <row r="43" spans="1:10" x14ac:dyDescent="0.45">
      <c r="A43" s="12">
        <f t="shared" si="0"/>
        <v>43637</v>
      </c>
      <c r="B43" s="13">
        <f t="shared" si="1"/>
        <v>43637</v>
      </c>
      <c r="C43" s="47" t="s">
        <v>72</v>
      </c>
      <c r="D43" s="49"/>
      <c r="E43" s="49"/>
      <c r="F43" s="8">
        <f t="shared" si="2"/>
        <v>0</v>
      </c>
      <c r="G43" s="8">
        <f t="shared" si="7"/>
        <v>0</v>
      </c>
      <c r="H43" s="8">
        <f t="shared" si="8"/>
        <v>0</v>
      </c>
      <c r="I43" s="8">
        <f t="shared" si="5"/>
        <v>0</v>
      </c>
      <c r="J43" s="8">
        <f t="shared" si="6"/>
        <v>0</v>
      </c>
    </row>
    <row r="44" spans="1:10" x14ac:dyDescent="0.45">
      <c r="A44" s="12">
        <f t="shared" si="0"/>
        <v>43638</v>
      </c>
      <c r="B44" s="13">
        <f t="shared" si="1"/>
        <v>43638</v>
      </c>
      <c r="C44" s="47" t="s">
        <v>72</v>
      </c>
      <c r="D44" s="49"/>
      <c r="E44" s="49"/>
      <c r="F44" s="8">
        <f t="shared" si="2"/>
        <v>0</v>
      </c>
      <c r="G44" s="8">
        <f t="shared" si="7"/>
        <v>0</v>
      </c>
      <c r="H44" s="8">
        <f t="shared" si="8"/>
        <v>0</v>
      </c>
      <c r="I44" s="8">
        <f t="shared" si="5"/>
        <v>0</v>
      </c>
      <c r="J44" s="8">
        <f t="shared" si="6"/>
        <v>0</v>
      </c>
    </row>
    <row r="45" spans="1:10" x14ac:dyDescent="0.45">
      <c r="A45" s="12">
        <f t="shared" si="0"/>
        <v>43639</v>
      </c>
      <c r="B45" s="13">
        <f t="shared" si="1"/>
        <v>43639</v>
      </c>
      <c r="C45" s="47" t="s">
        <v>72</v>
      </c>
      <c r="D45" s="49"/>
      <c r="E45" s="49"/>
      <c r="F45" s="8">
        <f t="shared" si="2"/>
        <v>0</v>
      </c>
      <c r="G45" s="8">
        <f t="shared" si="7"/>
        <v>0</v>
      </c>
      <c r="H45" s="8">
        <f t="shared" si="8"/>
        <v>0</v>
      </c>
      <c r="I45" s="8">
        <f t="shared" si="5"/>
        <v>0</v>
      </c>
      <c r="J45" s="8">
        <f t="shared" si="6"/>
        <v>0</v>
      </c>
    </row>
    <row r="46" spans="1:10" x14ac:dyDescent="0.45">
      <c r="A46" s="12">
        <f t="shared" si="0"/>
        <v>43640</v>
      </c>
      <c r="B46" s="13">
        <f t="shared" si="1"/>
        <v>43640</v>
      </c>
      <c r="C46" s="47" t="s">
        <v>72</v>
      </c>
      <c r="D46" s="49"/>
      <c r="E46" s="49"/>
      <c r="F46" s="8">
        <f t="shared" si="2"/>
        <v>0</v>
      </c>
      <c r="G46" s="8">
        <f t="shared" si="7"/>
        <v>0</v>
      </c>
      <c r="H46" s="8">
        <f t="shared" si="8"/>
        <v>0</v>
      </c>
      <c r="I46" s="8">
        <f t="shared" si="5"/>
        <v>0</v>
      </c>
      <c r="J46" s="8">
        <f t="shared" si="6"/>
        <v>0</v>
      </c>
    </row>
    <row r="47" spans="1:10" x14ac:dyDescent="0.45">
      <c r="A47" s="12">
        <f t="shared" si="0"/>
        <v>43641</v>
      </c>
      <c r="B47" s="13">
        <f t="shared" si="1"/>
        <v>43641</v>
      </c>
      <c r="C47" s="47" t="s">
        <v>72</v>
      </c>
      <c r="D47" s="49"/>
      <c r="E47" s="49"/>
      <c r="F47" s="8">
        <f t="shared" si="2"/>
        <v>0</v>
      </c>
      <c r="G47" s="8">
        <f t="shared" si="7"/>
        <v>0</v>
      </c>
      <c r="H47" s="8">
        <f t="shared" si="8"/>
        <v>0</v>
      </c>
      <c r="I47" s="8">
        <f t="shared" si="5"/>
        <v>0</v>
      </c>
      <c r="J47" s="8">
        <f t="shared" si="6"/>
        <v>0</v>
      </c>
    </row>
    <row r="48" spans="1:10" x14ac:dyDescent="0.45">
      <c r="A48" s="12">
        <f t="shared" si="0"/>
        <v>43642</v>
      </c>
      <c r="B48" s="13">
        <f t="shared" si="1"/>
        <v>43642</v>
      </c>
      <c r="C48" s="47" t="s">
        <v>72</v>
      </c>
      <c r="D48" s="49"/>
      <c r="E48" s="49"/>
      <c r="F48" s="8">
        <f t="shared" si="2"/>
        <v>0</v>
      </c>
      <c r="G48" s="8">
        <f t="shared" si="7"/>
        <v>0</v>
      </c>
      <c r="H48" s="8">
        <f t="shared" si="8"/>
        <v>0</v>
      </c>
      <c r="I48" s="8">
        <f t="shared" si="5"/>
        <v>0</v>
      </c>
      <c r="J48" s="8">
        <f t="shared" si="6"/>
        <v>0</v>
      </c>
    </row>
    <row r="49" spans="1:10" x14ac:dyDescent="0.45">
      <c r="A49" s="12">
        <f t="shared" si="0"/>
        <v>43643</v>
      </c>
      <c r="B49" s="13">
        <f t="shared" si="1"/>
        <v>43643</v>
      </c>
      <c r="C49" s="47" t="s">
        <v>72</v>
      </c>
      <c r="D49" s="49"/>
      <c r="E49" s="49"/>
      <c r="F49" s="8">
        <f t="shared" si="2"/>
        <v>0</v>
      </c>
      <c r="G49" s="8">
        <f t="shared" si="7"/>
        <v>0</v>
      </c>
      <c r="H49" s="8">
        <f t="shared" si="8"/>
        <v>0</v>
      </c>
      <c r="I49" s="8">
        <f t="shared" si="5"/>
        <v>0</v>
      </c>
      <c r="J49" s="8">
        <f t="shared" si="6"/>
        <v>0</v>
      </c>
    </row>
    <row r="50" spans="1:10" x14ac:dyDescent="0.45">
      <c r="A50" s="12">
        <f t="shared" si="0"/>
        <v>43644</v>
      </c>
      <c r="B50" s="13">
        <f t="shared" si="1"/>
        <v>43644</v>
      </c>
      <c r="C50" s="47" t="s">
        <v>72</v>
      </c>
      <c r="D50" s="49"/>
      <c r="E50" s="49"/>
      <c r="F50" s="8">
        <f t="shared" si="2"/>
        <v>0</v>
      </c>
      <c r="G50" s="8">
        <f t="shared" si="7"/>
        <v>0</v>
      </c>
      <c r="H50" s="8">
        <f t="shared" si="8"/>
        <v>0</v>
      </c>
      <c r="I50" s="8">
        <f t="shared" si="5"/>
        <v>0</v>
      </c>
      <c r="J50" s="8">
        <f t="shared" si="6"/>
        <v>0</v>
      </c>
    </row>
    <row r="51" spans="1:10" x14ac:dyDescent="0.45">
      <c r="A51" s="12">
        <f t="shared" si="0"/>
        <v>43645</v>
      </c>
      <c r="B51" s="13">
        <f t="shared" si="1"/>
        <v>43645</v>
      </c>
      <c r="C51" s="47" t="s">
        <v>72</v>
      </c>
      <c r="D51" s="49"/>
      <c r="E51" s="49"/>
      <c r="F51" s="8">
        <f t="shared" si="2"/>
        <v>0</v>
      </c>
      <c r="G51" s="8">
        <f t="shared" si="7"/>
        <v>0</v>
      </c>
      <c r="H51" s="8">
        <f t="shared" si="8"/>
        <v>0</v>
      </c>
      <c r="I51" s="8">
        <f t="shared" si="5"/>
        <v>0</v>
      </c>
      <c r="J51" s="8">
        <f t="shared" si="6"/>
        <v>0</v>
      </c>
    </row>
    <row r="52" spans="1:10" x14ac:dyDescent="0.45">
      <c r="A52" s="12">
        <f t="shared" si="0"/>
        <v>43646</v>
      </c>
      <c r="B52" s="13">
        <f t="shared" si="1"/>
        <v>43646</v>
      </c>
      <c r="C52" s="47" t="s">
        <v>72</v>
      </c>
      <c r="D52" s="49"/>
      <c r="E52" s="49"/>
      <c r="F52" s="8">
        <f t="shared" si="2"/>
        <v>0</v>
      </c>
      <c r="G52" s="8">
        <f t="shared" si="7"/>
        <v>0</v>
      </c>
      <c r="H52" s="8">
        <f t="shared" si="8"/>
        <v>0</v>
      </c>
      <c r="I52" s="8">
        <f t="shared" si="5"/>
        <v>0</v>
      </c>
      <c r="J52" s="8">
        <f t="shared" si="6"/>
        <v>0</v>
      </c>
    </row>
    <row r="53" spans="1:10" x14ac:dyDescent="0.45">
      <c r="A53" s="12" t="str">
        <f t="shared" si="0"/>
        <v/>
      </c>
      <c r="B53" s="13" t="str">
        <f t="shared" si="1"/>
        <v/>
      </c>
      <c r="C53" s="47" t="s">
        <v>72</v>
      </c>
      <c r="D53" s="49"/>
      <c r="E53" s="49"/>
      <c r="F53" s="8">
        <f t="shared" si="2"/>
        <v>0</v>
      </c>
      <c r="G53" s="8">
        <f t="shared" si="7"/>
        <v>0</v>
      </c>
      <c r="H53" s="8">
        <f t="shared" si="8"/>
        <v>0</v>
      </c>
      <c r="I53" s="8">
        <f t="shared" si="5"/>
        <v>0</v>
      </c>
      <c r="J53" s="8">
        <f t="shared" si="6"/>
        <v>0</v>
      </c>
    </row>
    <row r="54" spans="1:10" ht="16.8" thickBot="1" x14ac:dyDescent="0.5">
      <c r="A54" s="50"/>
      <c r="B54" s="51"/>
      <c r="C54" s="51"/>
      <c r="D54" s="51"/>
      <c r="E54" s="51"/>
      <c r="F54" s="52">
        <f>SUM(F23:F53)</f>
        <v>0</v>
      </c>
      <c r="G54" s="52">
        <f>SUM(G23:G53)</f>
        <v>0</v>
      </c>
      <c r="H54" s="52">
        <f>SUM(H23:H53)</f>
        <v>0</v>
      </c>
      <c r="I54" s="52">
        <f>SUM(I23:I53)</f>
        <v>0</v>
      </c>
      <c r="J54" s="52">
        <f>SUM(J23:J53)</f>
        <v>0</v>
      </c>
    </row>
    <row r="55" spans="1:10" ht="22.5" customHeight="1" thickBot="1" x14ac:dyDescent="0.5">
      <c r="A55" s="80" t="s">
        <v>31</v>
      </c>
      <c r="B55" s="81"/>
      <c r="C55" s="81"/>
      <c r="D55" s="81"/>
      <c r="E55" s="81"/>
      <c r="F55" s="81"/>
      <c r="G55" s="81"/>
      <c r="H55" s="81"/>
      <c r="I55" s="81"/>
      <c r="J55" s="82"/>
    </row>
    <row r="56" spans="1:10" ht="22.5" customHeight="1" x14ac:dyDescent="0.45">
      <c r="A56" s="83" t="s">
        <v>32</v>
      </c>
      <c r="B56" s="84"/>
      <c r="C56" s="84"/>
      <c r="D56" s="60" t="s">
        <v>33</v>
      </c>
      <c r="E56" s="61" t="s">
        <v>34</v>
      </c>
      <c r="F56" s="61" t="s">
        <v>74</v>
      </c>
      <c r="G56" s="61" t="s">
        <v>75</v>
      </c>
      <c r="H56" s="61" t="s">
        <v>35</v>
      </c>
      <c r="I56" s="61" t="s">
        <v>36</v>
      </c>
      <c r="J56" s="62"/>
    </row>
    <row r="57" spans="1:10" ht="22.5" customHeight="1" x14ac:dyDescent="0.45">
      <c r="A57" s="85"/>
      <c r="B57" s="86"/>
      <c r="C57" s="86"/>
      <c r="D57" s="17">
        <f>COUNTIF($C$23:$C$53,"出勤")</f>
        <v>0</v>
      </c>
      <c r="E57" s="9">
        <f>COUNTIF($C$23:$C$53,"欠勤")</f>
        <v>0</v>
      </c>
      <c r="F57" s="9">
        <f>COUNTIF($C$23:$C$53,"遅刻")+COUNTIF($C$23:$C$53,"遅･早")</f>
        <v>0</v>
      </c>
      <c r="G57" s="9">
        <f>COUNTIF($C$23:$C$53,"早退")+COUNTIF($C$23:$C$53,"遅･早")</f>
        <v>0</v>
      </c>
      <c r="H57" s="9">
        <f>COUNTIF($C$23:$C$53,"休日出勤")</f>
        <v>0</v>
      </c>
      <c r="I57" s="9">
        <f>COUNTIF($C$23:$C$53,"有給休暇")</f>
        <v>0</v>
      </c>
      <c r="J57" s="54"/>
    </row>
    <row r="58" spans="1:10" ht="22.5" customHeight="1" x14ac:dyDescent="0.45">
      <c r="A58" s="85"/>
      <c r="B58" s="86"/>
      <c r="C58" s="86"/>
      <c r="D58" s="19" t="s">
        <v>37</v>
      </c>
      <c r="E58" s="20" t="s">
        <v>38</v>
      </c>
      <c r="F58" s="20" t="s">
        <v>39</v>
      </c>
      <c r="G58" s="20" t="s">
        <v>40</v>
      </c>
      <c r="H58" s="20" t="s">
        <v>41</v>
      </c>
      <c r="I58" s="20"/>
      <c r="J58" s="55"/>
    </row>
    <row r="59" spans="1:10" ht="22.5" customHeight="1" thickBot="1" x14ac:dyDescent="0.5">
      <c r="A59" s="87"/>
      <c r="B59" s="88"/>
      <c r="C59" s="88"/>
      <c r="D59" s="63">
        <f>SUM(F23:F53)</f>
        <v>0</v>
      </c>
      <c r="E59" s="64">
        <f>SUM(G23:G53)</f>
        <v>0</v>
      </c>
      <c r="F59" s="64">
        <f>SUM(H23:H53)</f>
        <v>0</v>
      </c>
      <c r="G59" s="64">
        <f>SUM(I23:I53)</f>
        <v>0</v>
      </c>
      <c r="H59" s="64">
        <f>SUM(J23:J53)</f>
        <v>0</v>
      </c>
      <c r="I59" s="59"/>
      <c r="J59" s="65"/>
    </row>
    <row r="60" spans="1:10" ht="22.5" customHeight="1" x14ac:dyDescent="0.45">
      <c r="A60" s="83" t="s">
        <v>42</v>
      </c>
      <c r="B60" s="84"/>
      <c r="C60" s="84"/>
      <c r="D60" s="60" t="s">
        <v>43</v>
      </c>
      <c r="E60" s="61" t="str">
        <f>F6</f>
        <v>役職手当</v>
      </c>
      <c r="F60" s="66" t="str">
        <f>F7</f>
        <v>皆勤手当</v>
      </c>
      <c r="G60" s="61" t="str">
        <f>F8</f>
        <v>住宅手当</v>
      </c>
      <c r="H60" s="61" t="str">
        <f>F9</f>
        <v>家族手当</v>
      </c>
      <c r="I60" s="61" t="str">
        <f>F10</f>
        <v>○○手当</v>
      </c>
      <c r="J60" s="62" t="str">
        <f>F11</f>
        <v>○○手当</v>
      </c>
    </row>
    <row r="61" spans="1:10" ht="22.5" customHeight="1" x14ac:dyDescent="0.45">
      <c r="A61" s="85"/>
      <c r="B61" s="86"/>
      <c r="C61" s="86"/>
      <c r="D61" s="11">
        <f>G5</f>
        <v>200000</v>
      </c>
      <c r="E61" s="10">
        <f>G6</f>
        <v>10000</v>
      </c>
      <c r="F61" s="10">
        <f>G7</f>
        <v>10000</v>
      </c>
      <c r="G61" s="10">
        <f>G8</f>
        <v>5000</v>
      </c>
      <c r="H61" s="10">
        <f>G9</f>
        <v>0</v>
      </c>
      <c r="I61" s="10">
        <f>G10</f>
        <v>0</v>
      </c>
      <c r="J61" s="56">
        <f>G11</f>
        <v>0</v>
      </c>
    </row>
    <row r="62" spans="1:10" ht="22.5" customHeight="1" x14ac:dyDescent="0.45">
      <c r="A62" s="85"/>
      <c r="B62" s="86"/>
      <c r="C62" s="86"/>
      <c r="D62" s="19" t="s">
        <v>44</v>
      </c>
      <c r="E62" s="20" t="s">
        <v>45</v>
      </c>
      <c r="F62" s="21" t="str">
        <f>F12</f>
        <v>通勤課税</v>
      </c>
      <c r="G62" s="20" t="s">
        <v>46</v>
      </c>
      <c r="H62" s="20" t="str">
        <f>F13</f>
        <v>通勤非課税</v>
      </c>
      <c r="I62" s="20" t="s">
        <v>47</v>
      </c>
      <c r="J62" s="55" t="s">
        <v>48</v>
      </c>
    </row>
    <row r="63" spans="1:10" ht="22.5" customHeight="1" thickBot="1" x14ac:dyDescent="0.5">
      <c r="A63" s="87"/>
      <c r="B63" s="88"/>
      <c r="C63" s="88"/>
      <c r="D63" s="67">
        <f>ROUND($E$5*$E$6*($E$59*24),0)+ROUND($E$5*$E$8*($F$59*24),0)</f>
        <v>0</v>
      </c>
      <c r="E63" s="68">
        <f>ROUND($E$5*$E$7*(G59*24),0)+ROUND($E$5*$E$9*(H59*24),0)</f>
        <v>0</v>
      </c>
      <c r="F63" s="68">
        <f>G12</f>
        <v>0</v>
      </c>
      <c r="G63" s="68">
        <f>SUM(D61:J61,D63:F63)</f>
        <v>225000</v>
      </c>
      <c r="H63" s="68">
        <f>G13</f>
        <v>20000</v>
      </c>
      <c r="I63" s="68">
        <f>H63</f>
        <v>20000</v>
      </c>
      <c r="J63" s="69">
        <f>G63+I63</f>
        <v>245000</v>
      </c>
    </row>
    <row r="64" spans="1:10" ht="22.5" customHeight="1" x14ac:dyDescent="0.45">
      <c r="A64" s="83" t="s">
        <v>49</v>
      </c>
      <c r="B64" s="84"/>
      <c r="C64" s="84"/>
      <c r="D64" s="60" t="str">
        <f>H5</f>
        <v>健康保険</v>
      </c>
      <c r="E64" s="61" t="str">
        <f>H6</f>
        <v>厚生年金</v>
      </c>
      <c r="F64" s="61" t="str">
        <f>H7</f>
        <v>雇用保険</v>
      </c>
      <c r="G64" s="61" t="str">
        <f>H8</f>
        <v>介護保険</v>
      </c>
      <c r="H64" s="61"/>
      <c r="I64" s="61" t="s">
        <v>50</v>
      </c>
      <c r="J64" s="62" t="s">
        <v>51</v>
      </c>
    </row>
    <row r="65" spans="1:10" ht="22.5" customHeight="1" x14ac:dyDescent="0.45">
      <c r="A65" s="85"/>
      <c r="B65" s="86"/>
      <c r="C65" s="86"/>
      <c r="D65" s="11">
        <f>I5</f>
        <v>10000</v>
      </c>
      <c r="E65" s="10">
        <f>I6</f>
        <v>15000</v>
      </c>
      <c r="F65" s="10">
        <f>I7</f>
        <v>5000</v>
      </c>
      <c r="G65" s="10">
        <f>I8</f>
        <v>500</v>
      </c>
      <c r="H65" s="10"/>
      <c r="I65" s="10">
        <f>SUM(D65:H65)</f>
        <v>30500</v>
      </c>
      <c r="J65" s="56">
        <f>G63-I65</f>
        <v>194500</v>
      </c>
    </row>
    <row r="66" spans="1:10" ht="22.5" customHeight="1" x14ac:dyDescent="0.45">
      <c r="A66" s="85"/>
      <c r="B66" s="86"/>
      <c r="C66" s="86"/>
      <c r="D66" s="22" t="str">
        <f>H10</f>
        <v>所得税</v>
      </c>
      <c r="E66" s="18" t="str">
        <f>H11</f>
        <v>住民税</v>
      </c>
      <c r="F66" s="18"/>
      <c r="G66" s="18"/>
      <c r="H66" s="18"/>
      <c r="I66" s="18"/>
      <c r="J66" s="53" t="s">
        <v>52</v>
      </c>
    </row>
    <row r="67" spans="1:10" ht="22.5" customHeight="1" thickBot="1" x14ac:dyDescent="0.5">
      <c r="A67" s="87"/>
      <c r="B67" s="88"/>
      <c r="C67" s="88"/>
      <c r="D67" s="70">
        <f>I10</f>
        <v>700</v>
      </c>
      <c r="E67" s="68">
        <f>I11</f>
        <v>900</v>
      </c>
      <c r="F67" s="68"/>
      <c r="G67" s="68"/>
      <c r="H67" s="68"/>
      <c r="I67" s="59"/>
      <c r="J67" s="69">
        <f>SUM(D65:H65,D67:I67)</f>
        <v>32100</v>
      </c>
    </row>
    <row r="68" spans="1:10" x14ac:dyDescent="0.45">
      <c r="A68" s="83" t="s">
        <v>78</v>
      </c>
      <c r="B68" s="84"/>
      <c r="C68" s="84"/>
      <c r="D68" s="71" t="str">
        <f>J62</f>
        <v>総支給額</v>
      </c>
      <c r="E68" s="61" t="str">
        <f>J66</f>
        <v>控除合計</v>
      </c>
      <c r="F68" s="61"/>
      <c r="G68" s="61"/>
      <c r="H68" s="72"/>
      <c r="I68" s="89" t="s">
        <v>79</v>
      </c>
      <c r="J68" s="90"/>
    </row>
    <row r="69" spans="1:10" ht="16.8" thickBot="1" x14ac:dyDescent="0.5">
      <c r="A69" s="87"/>
      <c r="B69" s="88"/>
      <c r="C69" s="88"/>
      <c r="D69" s="57">
        <f>J63</f>
        <v>245000</v>
      </c>
      <c r="E69" s="58">
        <f>J67</f>
        <v>32100</v>
      </c>
      <c r="F69" s="59"/>
      <c r="G69" s="59"/>
      <c r="H69" s="73"/>
      <c r="I69" s="91">
        <f>D69-E69</f>
        <v>212900</v>
      </c>
      <c r="J69" s="92"/>
    </row>
  </sheetData>
  <mergeCells count="27">
    <mergeCell ref="A11:B11"/>
    <mergeCell ref="A1:J1"/>
    <mergeCell ref="A4:C4"/>
    <mergeCell ref="D4:E4"/>
    <mergeCell ref="F4:G4"/>
    <mergeCell ref="H4:I4"/>
    <mergeCell ref="A5:B5"/>
    <mergeCell ref="A3:B3"/>
    <mergeCell ref="A6:B6"/>
    <mergeCell ref="A7:B7"/>
    <mergeCell ref="A8:B8"/>
    <mergeCell ref="A9:B9"/>
    <mergeCell ref="A10:B10"/>
    <mergeCell ref="A68:C69"/>
    <mergeCell ref="I68:J68"/>
    <mergeCell ref="I69:J69"/>
    <mergeCell ref="A12:B12"/>
    <mergeCell ref="A13:B13"/>
    <mergeCell ref="A16:B16"/>
    <mergeCell ref="C19:C20"/>
    <mergeCell ref="D19:E20"/>
    <mergeCell ref="F19:F20"/>
    <mergeCell ref="G19:J20"/>
    <mergeCell ref="A55:J55"/>
    <mergeCell ref="A56:C59"/>
    <mergeCell ref="A60:C63"/>
    <mergeCell ref="A64:C67"/>
  </mergeCells>
  <phoneticPr fontId="5"/>
  <conditionalFormatting sqref="D23:J53">
    <cfRule type="cellIs" priority="4" operator="equal">
      <formula>0</formula>
    </cfRule>
    <cfRule type="cellIs" dxfId="9" priority="11" operator="equal">
      <formula>0</formula>
    </cfRule>
  </conditionalFormatting>
  <conditionalFormatting sqref="D60:E60 G60:J60 D62:F62 H62:J62">
    <cfRule type="cellIs" dxfId="8" priority="10" operator="equal">
      <formula>0</formula>
    </cfRule>
  </conditionalFormatting>
  <conditionalFormatting sqref="G64:H64">
    <cfRule type="cellIs" dxfId="7" priority="9" operator="equal">
      <formula>0</formula>
    </cfRule>
  </conditionalFormatting>
  <conditionalFormatting sqref="F66:G66">
    <cfRule type="cellIs" dxfId="6" priority="8" operator="equal">
      <formula>0</formula>
    </cfRule>
  </conditionalFormatting>
  <conditionalFormatting sqref="G65:H65">
    <cfRule type="cellIs" dxfId="5" priority="7" operator="equal">
      <formula>0</formula>
    </cfRule>
  </conditionalFormatting>
  <conditionalFormatting sqref="F67:G67">
    <cfRule type="cellIs" dxfId="4" priority="6" operator="equal">
      <formula>0</formula>
    </cfRule>
  </conditionalFormatting>
  <conditionalFormatting sqref="E61 D63:E63 G61:J61">
    <cfRule type="cellIs" dxfId="3" priority="5" operator="equal">
      <formula>0</formula>
    </cfRule>
  </conditionalFormatting>
  <conditionalFormatting sqref="F60">
    <cfRule type="cellIs" dxfId="2" priority="3" operator="equal">
      <formula>0</formula>
    </cfRule>
  </conditionalFormatting>
  <conditionalFormatting sqref="F61">
    <cfRule type="cellIs" dxfId="1" priority="2" operator="equal">
      <formula>0</formula>
    </cfRule>
  </conditionalFormatting>
  <conditionalFormatting sqref="G62">
    <cfRule type="cellIs" dxfId="0" priority="1" operator="equal">
      <formula>0</formula>
    </cfRule>
  </conditionalFormatting>
  <dataValidations count="1">
    <dataValidation type="list" allowBlank="1" showInputMessage="1" showErrorMessage="1" sqref="C23:C53" xr:uid="{CD1D8186-BE15-4A1C-80A5-00FC1ACB781B}">
      <formula1>$J$5:$J$13</formula1>
    </dataValidation>
  </dataValidations>
  <printOptions horizontalCentered="1" verticalCentered="1"/>
  <pageMargins left="0.23622047244094491" right="0.23622047244094491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勤怠管理と給与計算 (サンプル)</vt:lpstr>
      <vt:lpstr>勤怠管理と給与計算</vt:lpstr>
      <vt:lpstr>勤怠管理と給与計算!Print_Area</vt:lpstr>
      <vt:lpstr>'勤怠管理と給与計算 (サンプル)'!Print_Area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2019-06-25T12:40:48Z</cp:lastPrinted>
  <dcterms:created xsi:type="dcterms:W3CDTF">2019-06-25T03:38:43Z</dcterms:created>
  <dcterms:modified xsi:type="dcterms:W3CDTF">2019-06-29T11:54:52Z</dcterms:modified>
</cp:coreProperties>
</file>