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y\Desktop\"/>
    </mc:Choice>
  </mc:AlternateContent>
  <xr:revisionPtr revIDLastSave="0" documentId="13_ncr:1_{20BF5F6E-31C7-491A-9AD1-6575B8AC2401}" xr6:coauthVersionLast="43" xr6:coauthVersionMax="43" xr10:uidLastSave="{00000000-0000-0000-0000-000000000000}"/>
  <bookViews>
    <workbookView xWindow="-108" yWindow="-108" windowWidth="23256" windowHeight="12576" activeTab="2" xr2:uid="{3D550ACA-62B6-49A2-AA53-942E1B3805E5}"/>
  </bookViews>
  <sheets>
    <sheet name="使い方" sheetId="1" r:id="rId1"/>
    <sheet name="勤怠管理と給与明細(サンプル)" sheetId="2" r:id="rId2"/>
    <sheet name="勤怠管理と給与明細" sheetId="3" r:id="rId3"/>
  </sheets>
  <definedNames>
    <definedName name="_xlnm.Print_Area" localSheetId="2">勤怠管理と給与明細!$A$21:$K$80</definedName>
    <definedName name="_xlnm.Print_Area" localSheetId="1">'勤怠管理と給与明細(サンプル)'!$A$21:$K$80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3" l="1"/>
  <c r="D78" i="3"/>
  <c r="C78" i="3"/>
  <c r="F76" i="3"/>
  <c r="E76" i="3"/>
  <c r="D76" i="3"/>
  <c r="C76" i="3"/>
  <c r="F75" i="3"/>
  <c r="E75" i="3"/>
  <c r="D75" i="3"/>
  <c r="C75" i="3"/>
  <c r="J72" i="3"/>
  <c r="H72" i="3"/>
  <c r="G72" i="3"/>
  <c r="J74" i="3" s="1"/>
  <c r="F72" i="3"/>
  <c r="E72" i="3"/>
  <c r="H68" i="3"/>
  <c r="G68" i="3"/>
  <c r="F68" i="3"/>
  <c r="E68" i="3"/>
  <c r="D68" i="3"/>
  <c r="C68" i="3"/>
  <c r="I65" i="3"/>
  <c r="I64" i="3"/>
  <c r="K59" i="3"/>
  <c r="J59" i="3"/>
  <c r="I59" i="3"/>
  <c r="H59" i="3"/>
  <c r="G59" i="3"/>
  <c r="K58" i="3"/>
  <c r="J58" i="3"/>
  <c r="I58" i="3"/>
  <c r="H58" i="3"/>
  <c r="G58" i="3"/>
  <c r="K57" i="3"/>
  <c r="J57" i="3"/>
  <c r="I57" i="3"/>
  <c r="H57" i="3"/>
  <c r="G57" i="3"/>
  <c r="K56" i="3"/>
  <c r="J56" i="3"/>
  <c r="I56" i="3"/>
  <c r="H56" i="3"/>
  <c r="G56" i="3"/>
  <c r="K55" i="3"/>
  <c r="J55" i="3"/>
  <c r="I55" i="3"/>
  <c r="H55" i="3"/>
  <c r="G55" i="3"/>
  <c r="K54" i="3"/>
  <c r="J54" i="3"/>
  <c r="I54" i="3"/>
  <c r="H54" i="3"/>
  <c r="G54" i="3"/>
  <c r="K53" i="3"/>
  <c r="J53" i="3"/>
  <c r="I53" i="3"/>
  <c r="H53" i="3"/>
  <c r="G53" i="3"/>
  <c r="K52" i="3"/>
  <c r="J52" i="3"/>
  <c r="I52" i="3"/>
  <c r="H52" i="3"/>
  <c r="G52" i="3"/>
  <c r="K51" i="3"/>
  <c r="J51" i="3"/>
  <c r="I51" i="3"/>
  <c r="H51" i="3"/>
  <c r="G51" i="3"/>
  <c r="K50" i="3"/>
  <c r="J50" i="3"/>
  <c r="I50" i="3"/>
  <c r="H50" i="3"/>
  <c r="G50" i="3"/>
  <c r="K49" i="3"/>
  <c r="J49" i="3"/>
  <c r="I49" i="3"/>
  <c r="H49" i="3"/>
  <c r="G49" i="3"/>
  <c r="K48" i="3"/>
  <c r="J48" i="3"/>
  <c r="I48" i="3"/>
  <c r="H48" i="3"/>
  <c r="G48" i="3"/>
  <c r="K47" i="3"/>
  <c r="J47" i="3"/>
  <c r="I47" i="3"/>
  <c r="H47" i="3"/>
  <c r="G47" i="3"/>
  <c r="K46" i="3"/>
  <c r="J46" i="3"/>
  <c r="I46" i="3"/>
  <c r="H46" i="3"/>
  <c r="G46" i="3"/>
  <c r="K45" i="3"/>
  <c r="J45" i="3"/>
  <c r="I45" i="3"/>
  <c r="H45" i="3"/>
  <c r="G45" i="3"/>
  <c r="K44" i="3"/>
  <c r="J44" i="3"/>
  <c r="I44" i="3"/>
  <c r="H44" i="3"/>
  <c r="G44" i="3"/>
  <c r="K43" i="3"/>
  <c r="J43" i="3"/>
  <c r="I43" i="3"/>
  <c r="H43" i="3"/>
  <c r="G43" i="3"/>
  <c r="K42" i="3"/>
  <c r="J42" i="3"/>
  <c r="I42" i="3"/>
  <c r="H42" i="3"/>
  <c r="G42" i="3"/>
  <c r="K41" i="3"/>
  <c r="J41" i="3"/>
  <c r="I41" i="3"/>
  <c r="H41" i="3"/>
  <c r="G41" i="3"/>
  <c r="K40" i="3"/>
  <c r="J40" i="3"/>
  <c r="I40" i="3"/>
  <c r="H40" i="3"/>
  <c r="G40" i="3"/>
  <c r="K39" i="3"/>
  <c r="J39" i="3"/>
  <c r="I39" i="3"/>
  <c r="H39" i="3"/>
  <c r="G39" i="3"/>
  <c r="K38" i="3"/>
  <c r="J38" i="3"/>
  <c r="I38" i="3"/>
  <c r="H38" i="3"/>
  <c r="G38" i="3"/>
  <c r="K37" i="3"/>
  <c r="J37" i="3"/>
  <c r="I37" i="3"/>
  <c r="H37" i="3"/>
  <c r="G37" i="3"/>
  <c r="K36" i="3"/>
  <c r="J36" i="3"/>
  <c r="I36" i="3"/>
  <c r="H36" i="3"/>
  <c r="G36" i="3"/>
  <c r="K35" i="3"/>
  <c r="J35" i="3"/>
  <c r="I35" i="3"/>
  <c r="H35" i="3"/>
  <c r="G35" i="3"/>
  <c r="K34" i="3"/>
  <c r="J34" i="3"/>
  <c r="I34" i="3"/>
  <c r="H34" i="3"/>
  <c r="G34" i="3"/>
  <c r="K33" i="3"/>
  <c r="J33" i="3"/>
  <c r="I33" i="3"/>
  <c r="H33" i="3"/>
  <c r="G33" i="3"/>
  <c r="K32" i="3"/>
  <c r="J32" i="3"/>
  <c r="I32" i="3"/>
  <c r="H32" i="3"/>
  <c r="G32" i="3"/>
  <c r="K31" i="3"/>
  <c r="J31" i="3"/>
  <c r="I31" i="3"/>
  <c r="H31" i="3"/>
  <c r="G31" i="3"/>
  <c r="K30" i="3"/>
  <c r="J30" i="3"/>
  <c r="I30" i="3"/>
  <c r="H30" i="3"/>
  <c r="G30" i="3"/>
  <c r="K29" i="3"/>
  <c r="J29" i="3"/>
  <c r="I29" i="3"/>
  <c r="H29" i="3"/>
  <c r="G29" i="3"/>
  <c r="K28" i="3"/>
  <c r="J28" i="3"/>
  <c r="H28" i="3"/>
  <c r="G28" i="3"/>
  <c r="K27" i="3"/>
  <c r="J27" i="3"/>
  <c r="I27" i="3"/>
  <c r="H27" i="3"/>
  <c r="G27" i="3"/>
  <c r="B27" i="3"/>
  <c r="B28" i="3" s="1"/>
  <c r="E21" i="3"/>
  <c r="D64" i="3" s="1"/>
  <c r="B21" i="3"/>
  <c r="B64" i="3" s="1"/>
  <c r="C9" i="3"/>
  <c r="C12" i="3" s="1"/>
  <c r="J3" i="3"/>
  <c r="D80" i="2"/>
  <c r="J78" i="2"/>
  <c r="I76" i="2"/>
  <c r="D78" i="2"/>
  <c r="C78" i="2"/>
  <c r="C76" i="2"/>
  <c r="J74" i="2"/>
  <c r="I76" i="3" l="1"/>
  <c r="J78" i="3"/>
  <c r="D80" i="3" s="1"/>
  <c r="G60" i="3"/>
  <c r="C72" i="3" s="1"/>
  <c r="H60" i="3"/>
  <c r="I60" i="3"/>
  <c r="J60" i="3"/>
  <c r="F70" i="3"/>
  <c r="K60" i="3"/>
  <c r="C28" i="3"/>
  <c r="B29" i="3"/>
  <c r="B30" i="3" s="1"/>
  <c r="C30" i="3" s="1"/>
  <c r="C27" i="3"/>
  <c r="C70" i="3"/>
  <c r="D70" i="3"/>
  <c r="G70" i="3"/>
  <c r="E70" i="3"/>
  <c r="C29" i="3" l="1"/>
  <c r="B31" i="3"/>
  <c r="C31" i="3" s="1"/>
  <c r="E74" i="3"/>
  <c r="D74" i="3"/>
  <c r="K72" i="3" l="1"/>
  <c r="J76" i="3" s="1"/>
  <c r="B32" i="3"/>
  <c r="C32" i="3" s="1"/>
  <c r="K74" i="3"/>
  <c r="C80" i="3" s="1"/>
  <c r="J80" i="3" s="1"/>
  <c r="B33" i="3" l="1"/>
  <c r="C33" i="3" s="1"/>
  <c r="B34" i="3" l="1"/>
  <c r="C34" i="3" s="1"/>
  <c r="F76" i="2"/>
  <c r="E76" i="2"/>
  <c r="D76" i="2"/>
  <c r="F75" i="2"/>
  <c r="E75" i="2"/>
  <c r="D75" i="2"/>
  <c r="C75" i="2"/>
  <c r="H72" i="2"/>
  <c r="G72" i="2"/>
  <c r="F72" i="2"/>
  <c r="E72" i="2"/>
  <c r="H68" i="2"/>
  <c r="G68" i="2"/>
  <c r="F68" i="2"/>
  <c r="E68" i="2"/>
  <c r="D68" i="2"/>
  <c r="C68" i="2"/>
  <c r="I65" i="2"/>
  <c r="I64" i="2"/>
  <c r="J72" i="2"/>
  <c r="G28" i="2"/>
  <c r="H28" i="2"/>
  <c r="I28" i="2"/>
  <c r="J28" i="2"/>
  <c r="K28" i="2"/>
  <c r="G29" i="2"/>
  <c r="H29" i="2"/>
  <c r="I29" i="2"/>
  <c r="J29" i="2"/>
  <c r="K29" i="2"/>
  <c r="G30" i="2"/>
  <c r="H30" i="2"/>
  <c r="I30" i="2"/>
  <c r="J30" i="2"/>
  <c r="K30" i="2"/>
  <c r="G31" i="2"/>
  <c r="H31" i="2"/>
  <c r="I31" i="2"/>
  <c r="J31" i="2"/>
  <c r="K31" i="2"/>
  <c r="G32" i="2"/>
  <c r="H32" i="2"/>
  <c r="I32" i="2"/>
  <c r="J32" i="2"/>
  <c r="K32" i="2"/>
  <c r="G33" i="2"/>
  <c r="H33" i="2"/>
  <c r="I33" i="2"/>
  <c r="J33" i="2"/>
  <c r="K33" i="2"/>
  <c r="G34" i="2"/>
  <c r="H34" i="2"/>
  <c r="I34" i="2"/>
  <c r="J34" i="2"/>
  <c r="K34" i="2"/>
  <c r="G35" i="2"/>
  <c r="H35" i="2"/>
  <c r="I35" i="2"/>
  <c r="J35" i="2"/>
  <c r="K35" i="2"/>
  <c r="G36" i="2"/>
  <c r="H36" i="2"/>
  <c r="I36" i="2"/>
  <c r="J36" i="2"/>
  <c r="K36" i="2"/>
  <c r="G37" i="2"/>
  <c r="H37" i="2"/>
  <c r="I37" i="2"/>
  <c r="J37" i="2"/>
  <c r="K37" i="2"/>
  <c r="G38" i="2"/>
  <c r="H38" i="2"/>
  <c r="I38" i="2"/>
  <c r="J38" i="2"/>
  <c r="K38" i="2"/>
  <c r="G39" i="2"/>
  <c r="H39" i="2"/>
  <c r="I39" i="2"/>
  <c r="J39" i="2"/>
  <c r="K39" i="2"/>
  <c r="G40" i="2"/>
  <c r="H40" i="2"/>
  <c r="I40" i="2"/>
  <c r="J40" i="2"/>
  <c r="K40" i="2"/>
  <c r="G41" i="2"/>
  <c r="H41" i="2"/>
  <c r="I41" i="2"/>
  <c r="J41" i="2"/>
  <c r="K41" i="2"/>
  <c r="G42" i="2"/>
  <c r="H42" i="2"/>
  <c r="I42" i="2"/>
  <c r="J42" i="2"/>
  <c r="K42" i="2"/>
  <c r="G43" i="2"/>
  <c r="H43" i="2"/>
  <c r="I43" i="2"/>
  <c r="J43" i="2"/>
  <c r="K43" i="2"/>
  <c r="G44" i="2"/>
  <c r="H44" i="2"/>
  <c r="I44" i="2"/>
  <c r="J44" i="2"/>
  <c r="K44" i="2"/>
  <c r="G45" i="2"/>
  <c r="H45" i="2"/>
  <c r="I45" i="2"/>
  <c r="J45" i="2"/>
  <c r="K45" i="2"/>
  <c r="G46" i="2"/>
  <c r="H46" i="2"/>
  <c r="I46" i="2"/>
  <c r="J46" i="2"/>
  <c r="K46" i="2"/>
  <c r="G47" i="2"/>
  <c r="H47" i="2"/>
  <c r="I47" i="2"/>
  <c r="J47" i="2"/>
  <c r="K47" i="2"/>
  <c r="G48" i="2"/>
  <c r="H48" i="2"/>
  <c r="I48" i="2"/>
  <c r="J48" i="2"/>
  <c r="K48" i="2"/>
  <c r="G49" i="2"/>
  <c r="H49" i="2"/>
  <c r="I49" i="2"/>
  <c r="J49" i="2"/>
  <c r="K49" i="2"/>
  <c r="G50" i="2"/>
  <c r="H50" i="2"/>
  <c r="I50" i="2"/>
  <c r="J50" i="2"/>
  <c r="K50" i="2"/>
  <c r="G51" i="2"/>
  <c r="H51" i="2"/>
  <c r="I51" i="2"/>
  <c r="J51" i="2"/>
  <c r="K51" i="2"/>
  <c r="G52" i="2"/>
  <c r="H52" i="2"/>
  <c r="I52" i="2"/>
  <c r="J52" i="2"/>
  <c r="K52" i="2"/>
  <c r="G53" i="2"/>
  <c r="H53" i="2"/>
  <c r="I53" i="2"/>
  <c r="J53" i="2"/>
  <c r="K53" i="2"/>
  <c r="G54" i="2"/>
  <c r="H54" i="2"/>
  <c r="I54" i="2"/>
  <c r="J54" i="2"/>
  <c r="K54" i="2"/>
  <c r="G55" i="2"/>
  <c r="H55" i="2"/>
  <c r="I55" i="2"/>
  <c r="J55" i="2"/>
  <c r="K55" i="2"/>
  <c r="G56" i="2"/>
  <c r="H56" i="2"/>
  <c r="I56" i="2"/>
  <c r="J56" i="2"/>
  <c r="K56" i="2"/>
  <c r="G57" i="2"/>
  <c r="H57" i="2"/>
  <c r="I57" i="2"/>
  <c r="J57" i="2"/>
  <c r="K57" i="2"/>
  <c r="G58" i="2"/>
  <c r="H58" i="2"/>
  <c r="I58" i="2"/>
  <c r="J58" i="2"/>
  <c r="K58" i="2"/>
  <c r="G59" i="2"/>
  <c r="H59" i="2"/>
  <c r="I59" i="2"/>
  <c r="J59" i="2"/>
  <c r="K59" i="2"/>
  <c r="K27" i="2"/>
  <c r="J27" i="2"/>
  <c r="I27" i="2"/>
  <c r="H27" i="2"/>
  <c r="G27" i="2"/>
  <c r="J3" i="2"/>
  <c r="B27" i="2"/>
  <c r="B28" i="2" s="1"/>
  <c r="B29" i="2" s="1"/>
  <c r="B30" i="2" s="1"/>
  <c r="B31" i="2" s="1"/>
  <c r="B32" i="2" s="1"/>
  <c r="B33" i="2" s="1"/>
  <c r="B34" i="2" s="1"/>
  <c r="B35" i="2" s="1"/>
  <c r="C35" i="2" s="1"/>
  <c r="E21" i="2"/>
  <c r="D64" i="2" s="1"/>
  <c r="B21" i="2"/>
  <c r="B64" i="2" s="1"/>
  <c r="B35" i="3" l="1"/>
  <c r="B36" i="3" s="1"/>
  <c r="D70" i="2"/>
  <c r="J60" i="2"/>
  <c r="I60" i="2"/>
  <c r="G70" i="2"/>
  <c r="C70" i="2"/>
  <c r="E70" i="2"/>
  <c r="G60" i="2"/>
  <c r="C72" i="2" s="1"/>
  <c r="H60" i="2"/>
  <c r="F70" i="2"/>
  <c r="K60" i="2"/>
  <c r="C34" i="2"/>
  <c r="C30" i="2"/>
  <c r="C33" i="2"/>
  <c r="C29" i="2"/>
  <c r="C31" i="2"/>
  <c r="C27" i="2"/>
  <c r="C32" i="2"/>
  <c r="C28" i="2"/>
  <c r="C35" i="3" l="1"/>
  <c r="C36" i="3"/>
  <c r="B37" i="3"/>
  <c r="E74" i="2"/>
  <c r="D74" i="2"/>
  <c r="C9" i="2"/>
  <c r="C12" i="2" s="1"/>
  <c r="B38" i="3" l="1"/>
  <c r="C37" i="3"/>
  <c r="K72" i="2"/>
  <c r="J76" i="2" s="1"/>
  <c r="K74" i="2"/>
  <c r="C80" i="2" s="1"/>
  <c r="J80" i="2" s="1"/>
  <c r="C38" i="3" l="1"/>
  <c r="B39" i="3"/>
  <c r="B36" i="2"/>
  <c r="C39" i="3" l="1"/>
  <c r="B40" i="3"/>
  <c r="B37" i="2"/>
  <c r="C36" i="2"/>
  <c r="C40" i="3" l="1"/>
  <c r="B41" i="3"/>
  <c r="B38" i="2"/>
  <c r="C37" i="2"/>
  <c r="B42" i="3" l="1"/>
  <c r="C41" i="3"/>
  <c r="B39" i="2"/>
  <c r="C38" i="2"/>
  <c r="C42" i="3" l="1"/>
  <c r="B43" i="3"/>
  <c r="B40" i="2"/>
  <c r="C39" i="2"/>
  <c r="C43" i="3" l="1"/>
  <c r="B44" i="3"/>
  <c r="B41" i="2"/>
  <c r="C40" i="2"/>
  <c r="C44" i="3" l="1"/>
  <c r="B45" i="3"/>
  <c r="B42" i="2"/>
  <c r="C41" i="2"/>
  <c r="B46" i="3" l="1"/>
  <c r="C45" i="3"/>
  <c r="B43" i="2"/>
  <c r="C42" i="2"/>
  <c r="B47" i="3" l="1"/>
  <c r="C46" i="3"/>
  <c r="B44" i="2"/>
  <c r="C43" i="2"/>
  <c r="C47" i="3" l="1"/>
  <c r="B48" i="3"/>
  <c r="B45" i="2"/>
  <c r="C44" i="2"/>
  <c r="C48" i="3" l="1"/>
  <c r="B49" i="3"/>
  <c r="B46" i="2"/>
  <c r="C45" i="2"/>
  <c r="B50" i="3" l="1"/>
  <c r="C49" i="3"/>
  <c r="B47" i="2"/>
  <c r="C46" i="2"/>
  <c r="B51" i="3" l="1"/>
  <c r="C50" i="3"/>
  <c r="B48" i="2"/>
  <c r="C47" i="2"/>
  <c r="C51" i="3" l="1"/>
  <c r="B52" i="3"/>
  <c r="B49" i="2"/>
  <c r="C48" i="2"/>
  <c r="B53" i="3" l="1"/>
  <c r="C52" i="3"/>
  <c r="B50" i="2"/>
  <c r="C49" i="2"/>
  <c r="B54" i="3" l="1"/>
  <c r="C53" i="3"/>
  <c r="B51" i="2"/>
  <c r="C50" i="2"/>
  <c r="B55" i="3" l="1"/>
  <c r="C54" i="3"/>
  <c r="B52" i="2"/>
  <c r="C51" i="2"/>
  <c r="C55" i="3" l="1"/>
  <c r="B56" i="3"/>
  <c r="B53" i="2"/>
  <c r="C52" i="2"/>
  <c r="C56" i="3" l="1"/>
  <c r="B57" i="3"/>
  <c r="B54" i="2"/>
  <c r="C53" i="2"/>
  <c r="B58" i="3" l="1"/>
  <c r="C57" i="3"/>
  <c r="B55" i="2"/>
  <c r="C54" i="2"/>
  <c r="B59" i="3" l="1"/>
  <c r="C59" i="3" s="1"/>
  <c r="C58" i="3"/>
  <c r="B56" i="2"/>
  <c r="C55" i="2"/>
  <c r="B57" i="2" l="1"/>
  <c r="C56" i="2"/>
  <c r="B58" i="2" l="1"/>
  <c r="C57" i="2"/>
  <c r="B59" i="2" l="1"/>
  <c r="C59" i="2" s="1"/>
  <c r="C58" i="2"/>
</calcChain>
</file>

<file path=xl/sharedStrings.xml><?xml version="1.0" encoding="utf-8"?>
<sst xmlns="http://schemas.openxmlformats.org/spreadsheetml/2006/main" count="247" uniqueCount="103">
  <si>
    <t>年</t>
    <rPh sb="0" eb="1">
      <t>ネン</t>
    </rPh>
    <phoneticPr fontId="2"/>
  </si>
  <si>
    <t>始業時刻</t>
    <rPh sb="0" eb="4">
      <t>シギョウジコク</t>
    </rPh>
    <phoneticPr fontId="2"/>
  </si>
  <si>
    <t>支給項目</t>
    <rPh sb="0" eb="2">
      <t>シキュウ</t>
    </rPh>
    <rPh sb="2" eb="4">
      <t>コウモク</t>
    </rPh>
    <phoneticPr fontId="2"/>
  </si>
  <si>
    <t>時給</t>
    <rPh sb="0" eb="2">
      <t>ジキュウ</t>
    </rPh>
    <phoneticPr fontId="2"/>
  </si>
  <si>
    <t>月度</t>
    <rPh sb="0" eb="1">
      <t>ガツ</t>
    </rPh>
    <rPh sb="1" eb="2">
      <t>ド</t>
    </rPh>
    <phoneticPr fontId="2"/>
  </si>
  <si>
    <t>終業時刻</t>
    <rPh sb="0" eb="2">
      <t>シュウギョウ</t>
    </rPh>
    <rPh sb="2" eb="4">
      <t>ジコク</t>
    </rPh>
    <phoneticPr fontId="2"/>
  </si>
  <si>
    <t>休憩時間</t>
    <rPh sb="0" eb="2">
      <t>キュウケイ</t>
    </rPh>
    <rPh sb="2" eb="4">
      <t>ジカン</t>
    </rPh>
    <phoneticPr fontId="2"/>
  </si>
  <si>
    <t>1日労働時間</t>
    <rPh sb="1" eb="2">
      <t>ニチ</t>
    </rPh>
    <rPh sb="2" eb="4">
      <t>ロウドウ</t>
    </rPh>
    <rPh sb="4" eb="6">
      <t>ジカン</t>
    </rPh>
    <phoneticPr fontId="2"/>
  </si>
  <si>
    <t>役職手当</t>
    <rPh sb="0" eb="2">
      <t>ヤクショク</t>
    </rPh>
    <rPh sb="2" eb="4">
      <t>テアテ</t>
    </rPh>
    <phoneticPr fontId="2"/>
  </si>
  <si>
    <t>深夜残業開始時間</t>
    <rPh sb="0" eb="2">
      <t>シンヤ</t>
    </rPh>
    <rPh sb="2" eb="4">
      <t>ザンギョウ</t>
    </rPh>
    <rPh sb="4" eb="6">
      <t>カイシ</t>
    </rPh>
    <rPh sb="6" eb="8">
      <t>ジカン</t>
    </rPh>
    <phoneticPr fontId="2"/>
  </si>
  <si>
    <t>皆勤手当</t>
    <rPh sb="0" eb="2">
      <t>カイキン</t>
    </rPh>
    <rPh sb="2" eb="4">
      <t>テアテ</t>
    </rPh>
    <phoneticPr fontId="2"/>
  </si>
  <si>
    <t>年間休日</t>
    <rPh sb="0" eb="2">
      <t>ネンカン</t>
    </rPh>
    <rPh sb="2" eb="4">
      <t>キュウジツ</t>
    </rPh>
    <phoneticPr fontId="2"/>
  </si>
  <si>
    <t>通勤手当</t>
    <rPh sb="0" eb="4">
      <t>ツウキンテアテ</t>
    </rPh>
    <phoneticPr fontId="2"/>
  </si>
  <si>
    <t>1月労働時間</t>
    <rPh sb="1" eb="2">
      <t>ツキ</t>
    </rPh>
    <rPh sb="2" eb="4">
      <t>ロウドウ</t>
    </rPh>
    <rPh sb="4" eb="6">
      <t>ジカン</t>
    </rPh>
    <phoneticPr fontId="2"/>
  </si>
  <si>
    <t>割増賃金</t>
    <rPh sb="0" eb="2">
      <t>ワリマシ</t>
    </rPh>
    <rPh sb="2" eb="4">
      <t>チンギン</t>
    </rPh>
    <phoneticPr fontId="2"/>
  </si>
  <si>
    <t>時間外</t>
    <rPh sb="0" eb="3">
      <t>ジカンガイ</t>
    </rPh>
    <phoneticPr fontId="2"/>
  </si>
  <si>
    <t>控除項目</t>
    <rPh sb="0" eb="2">
      <t>コウジョ</t>
    </rPh>
    <rPh sb="2" eb="4">
      <t>コウモク</t>
    </rPh>
    <phoneticPr fontId="2"/>
  </si>
  <si>
    <t>健康保険</t>
    <rPh sb="0" eb="4">
      <t>ケンコウホケン</t>
    </rPh>
    <phoneticPr fontId="3"/>
  </si>
  <si>
    <t>休日出勤</t>
    <rPh sb="0" eb="2">
      <t>キュウジツ</t>
    </rPh>
    <rPh sb="2" eb="4">
      <t>シュッキン</t>
    </rPh>
    <phoneticPr fontId="2"/>
  </si>
  <si>
    <t>厚生年金</t>
    <rPh sb="0" eb="4">
      <t>コウセイネンキン</t>
    </rPh>
    <phoneticPr fontId="3"/>
  </si>
  <si>
    <t>深夜残業</t>
    <rPh sb="0" eb="4">
      <t>シンヤザンギョウ</t>
    </rPh>
    <phoneticPr fontId="2"/>
  </si>
  <si>
    <t>雇用保険</t>
    <rPh sb="0" eb="4">
      <t>コヨウホケン</t>
    </rPh>
    <phoneticPr fontId="3"/>
  </si>
  <si>
    <t>休日深夜</t>
    <rPh sb="0" eb="2">
      <t>キュウジツ</t>
    </rPh>
    <rPh sb="2" eb="4">
      <t>シンヤ</t>
    </rPh>
    <phoneticPr fontId="2"/>
  </si>
  <si>
    <t>所得税</t>
    <rPh sb="0" eb="3">
      <t>ショトクゼイ</t>
    </rPh>
    <phoneticPr fontId="3"/>
  </si>
  <si>
    <t>住民税</t>
    <rPh sb="0" eb="3">
      <t>ジュウミンゼイ</t>
    </rPh>
    <phoneticPr fontId="3"/>
  </si>
  <si>
    <t>曜日</t>
    <rPh sb="0" eb="2">
      <t>ヨウビ</t>
    </rPh>
    <phoneticPr fontId="2"/>
  </si>
  <si>
    <t>勤怠</t>
    <rPh sb="0" eb="2">
      <t>キンタイ</t>
    </rPh>
    <phoneticPr fontId="2"/>
  </si>
  <si>
    <t>始業時刻</t>
    <rPh sb="0" eb="2">
      <t>シギョウ</t>
    </rPh>
    <rPh sb="2" eb="4">
      <t>ジコク</t>
    </rPh>
    <phoneticPr fontId="2"/>
  </si>
  <si>
    <t>勤務時間</t>
    <rPh sb="0" eb="2">
      <t>キンム</t>
    </rPh>
    <rPh sb="2" eb="4">
      <t>ジカン</t>
    </rPh>
    <phoneticPr fontId="2"/>
  </si>
  <si>
    <t>普通残業時間</t>
    <rPh sb="0" eb="2">
      <t>フツウ</t>
    </rPh>
    <rPh sb="2" eb="4">
      <t>ザンギョウ</t>
    </rPh>
    <rPh sb="4" eb="6">
      <t>ジカン</t>
    </rPh>
    <phoneticPr fontId="2"/>
  </si>
  <si>
    <t>深夜残業時間</t>
    <rPh sb="0" eb="2">
      <t>シンヤ</t>
    </rPh>
    <rPh sb="2" eb="4">
      <t>ザンギョウ</t>
    </rPh>
    <rPh sb="4" eb="6">
      <t>ジカン</t>
    </rPh>
    <phoneticPr fontId="2"/>
  </si>
  <si>
    <t>休日労働時間</t>
    <rPh sb="0" eb="2">
      <t>キュウジツ</t>
    </rPh>
    <rPh sb="2" eb="4">
      <t>ロウドウ</t>
    </rPh>
    <rPh sb="4" eb="6">
      <t>ジカン</t>
    </rPh>
    <phoneticPr fontId="2"/>
  </si>
  <si>
    <t>休日深夜残業時間</t>
    <rPh sb="0" eb="2">
      <t>キュウジツ</t>
    </rPh>
    <rPh sb="2" eb="4">
      <t>シンヤ</t>
    </rPh>
    <rPh sb="4" eb="6">
      <t>ザンギョウ</t>
    </rPh>
    <rPh sb="6" eb="8">
      <t>ジカン</t>
    </rPh>
    <phoneticPr fontId="2"/>
  </si>
  <si>
    <t>給与明細</t>
    <rPh sb="0" eb="2">
      <t>キュウヨ</t>
    </rPh>
    <rPh sb="2" eb="4">
      <t>メイサイ</t>
    </rPh>
    <phoneticPr fontId="2"/>
  </si>
  <si>
    <t>出勤日数</t>
    <rPh sb="0" eb="2">
      <t>シュッキン</t>
    </rPh>
    <rPh sb="2" eb="4">
      <t>ニッスウ</t>
    </rPh>
    <phoneticPr fontId="1"/>
  </si>
  <si>
    <t>欠勤日数</t>
    <rPh sb="0" eb="2">
      <t>ケッキン</t>
    </rPh>
    <rPh sb="2" eb="4">
      <t>ニッスウ</t>
    </rPh>
    <phoneticPr fontId="1"/>
  </si>
  <si>
    <t>休日出勤</t>
    <rPh sb="0" eb="2">
      <t>キュウジツ</t>
    </rPh>
    <rPh sb="2" eb="4">
      <t>シュッキン</t>
    </rPh>
    <phoneticPr fontId="1"/>
  </si>
  <si>
    <t>有給休暇</t>
    <rPh sb="0" eb="2">
      <t>ユウキュウ</t>
    </rPh>
    <rPh sb="2" eb="4">
      <t>キュウカ</t>
    </rPh>
    <phoneticPr fontId="1"/>
  </si>
  <si>
    <t>勤務時間</t>
    <rPh sb="0" eb="2">
      <t>キンム</t>
    </rPh>
    <rPh sb="2" eb="4">
      <t>ジカン</t>
    </rPh>
    <phoneticPr fontId="1"/>
  </si>
  <si>
    <t>普通残業</t>
    <rPh sb="0" eb="2">
      <t>フツウ</t>
    </rPh>
    <rPh sb="2" eb="4">
      <t>ザンギョウ</t>
    </rPh>
    <phoneticPr fontId="1"/>
  </si>
  <si>
    <t>深夜残業</t>
    <rPh sb="0" eb="2">
      <t>シンヤ</t>
    </rPh>
    <rPh sb="2" eb="4">
      <t>ザンギョウ</t>
    </rPh>
    <phoneticPr fontId="1"/>
  </si>
  <si>
    <t>休日労働時間</t>
    <rPh sb="0" eb="2">
      <t>キュウジツ</t>
    </rPh>
    <rPh sb="2" eb="4">
      <t>ロウドウ</t>
    </rPh>
    <rPh sb="4" eb="6">
      <t>ジカン</t>
    </rPh>
    <phoneticPr fontId="1"/>
  </si>
  <si>
    <t>休日深夜</t>
    <rPh sb="0" eb="2">
      <t>キュウジツ</t>
    </rPh>
    <rPh sb="2" eb="4">
      <t>シンヤ</t>
    </rPh>
    <phoneticPr fontId="1"/>
  </si>
  <si>
    <t>基本給</t>
    <rPh sb="0" eb="3">
      <t>キホンキュウ</t>
    </rPh>
    <phoneticPr fontId="3"/>
  </si>
  <si>
    <t>時間外手当</t>
    <rPh sb="0" eb="3">
      <t>ジカンガイ</t>
    </rPh>
    <rPh sb="3" eb="5">
      <t>テアテ</t>
    </rPh>
    <phoneticPr fontId="3"/>
  </si>
  <si>
    <t>休日出勤手当</t>
    <rPh sb="0" eb="4">
      <t>キュウジツシュッキン</t>
    </rPh>
    <rPh sb="4" eb="6">
      <t>テアテ</t>
    </rPh>
    <phoneticPr fontId="3"/>
  </si>
  <si>
    <t>課税支給額</t>
    <rPh sb="0" eb="2">
      <t>カゼイ</t>
    </rPh>
    <rPh sb="2" eb="5">
      <t>シキュウガク</t>
    </rPh>
    <phoneticPr fontId="1"/>
  </si>
  <si>
    <t>総支給額</t>
    <rPh sb="0" eb="1">
      <t>ソウ</t>
    </rPh>
    <rPh sb="1" eb="4">
      <t>シキュウガク</t>
    </rPh>
    <phoneticPr fontId="3"/>
  </si>
  <si>
    <t>控除</t>
    <rPh sb="0" eb="2">
      <t>コウジョ</t>
    </rPh>
    <phoneticPr fontId="3"/>
  </si>
  <si>
    <t>社会保険合計</t>
    <rPh sb="0" eb="4">
      <t>シャカイホケン</t>
    </rPh>
    <rPh sb="4" eb="6">
      <t>ゴウケイ</t>
    </rPh>
    <phoneticPr fontId="3"/>
  </si>
  <si>
    <t>課税対象額</t>
    <rPh sb="0" eb="2">
      <t>カゼイ</t>
    </rPh>
    <rPh sb="2" eb="4">
      <t>タイショウ</t>
    </rPh>
    <rPh sb="4" eb="5">
      <t>ガク</t>
    </rPh>
    <phoneticPr fontId="3"/>
  </si>
  <si>
    <t>控除合計</t>
    <rPh sb="0" eb="2">
      <t>コウジョ</t>
    </rPh>
    <rPh sb="2" eb="4">
      <t>ゴウケイ</t>
    </rPh>
    <phoneticPr fontId="3"/>
  </si>
  <si>
    <t>出勤</t>
    <rPh sb="0" eb="2">
      <t>シュッキン</t>
    </rPh>
    <phoneticPr fontId="2"/>
  </si>
  <si>
    <t>欠勤</t>
    <rPh sb="0" eb="2">
      <t>ケッキン</t>
    </rPh>
    <phoneticPr fontId="2"/>
  </si>
  <si>
    <t>遅刻</t>
    <rPh sb="0" eb="2">
      <t>チコク</t>
    </rPh>
    <phoneticPr fontId="2"/>
  </si>
  <si>
    <t>早退</t>
    <rPh sb="0" eb="2">
      <t>ソウタイ</t>
    </rPh>
    <phoneticPr fontId="2"/>
  </si>
  <si>
    <t>有給休暇</t>
    <rPh sb="0" eb="2">
      <t>ユウキュウ</t>
    </rPh>
    <rPh sb="2" eb="4">
      <t>キュウカ</t>
    </rPh>
    <phoneticPr fontId="2"/>
  </si>
  <si>
    <t>介護保険</t>
    <rPh sb="0" eb="4">
      <t>カイゴホケン</t>
    </rPh>
    <phoneticPr fontId="2"/>
  </si>
  <si>
    <t>家族手当</t>
    <rPh sb="0" eb="2">
      <t>カゾク</t>
    </rPh>
    <rPh sb="2" eb="4">
      <t>テアテ</t>
    </rPh>
    <phoneticPr fontId="2"/>
  </si>
  <si>
    <t>日　付　入　力</t>
    <rPh sb="0" eb="1">
      <t>ヒ</t>
    </rPh>
    <rPh sb="2" eb="3">
      <t>ツキ</t>
    </rPh>
    <rPh sb="4" eb="5">
      <t>ニュウ</t>
    </rPh>
    <rPh sb="6" eb="7">
      <t>チカラ</t>
    </rPh>
    <phoneticPr fontId="2"/>
  </si>
  <si>
    <t>勤　務　時　間　入　力</t>
    <rPh sb="0" eb="1">
      <t>ツトム</t>
    </rPh>
    <rPh sb="2" eb="3">
      <t>ツトム</t>
    </rPh>
    <rPh sb="4" eb="5">
      <t>トキ</t>
    </rPh>
    <rPh sb="6" eb="7">
      <t>アイダ</t>
    </rPh>
    <rPh sb="8" eb="9">
      <t>ニュウ</t>
    </rPh>
    <rPh sb="10" eb="11">
      <t>チカラ</t>
    </rPh>
    <phoneticPr fontId="2"/>
  </si>
  <si>
    <t>賃　金　入　力</t>
    <rPh sb="0" eb="1">
      <t>チン</t>
    </rPh>
    <rPh sb="2" eb="3">
      <t>キン</t>
    </rPh>
    <rPh sb="4" eb="5">
      <t>ニュウ</t>
    </rPh>
    <rPh sb="6" eb="7">
      <t>チカラ</t>
    </rPh>
    <phoneticPr fontId="2"/>
  </si>
  <si>
    <t>締め日</t>
    <rPh sb="0" eb="1">
      <t>シ</t>
    </rPh>
    <rPh sb="2" eb="3">
      <t>ビ</t>
    </rPh>
    <phoneticPr fontId="2"/>
  </si>
  <si>
    <t>締 め 日</t>
    <rPh sb="0" eb="1">
      <t>シ</t>
    </rPh>
    <rPh sb="4" eb="5">
      <t>ビ</t>
    </rPh>
    <phoneticPr fontId="2"/>
  </si>
  <si>
    <t>月末</t>
    <rPh sb="0" eb="2">
      <t>ゲツマツ</t>
    </rPh>
    <phoneticPr fontId="2"/>
  </si>
  <si>
    <t>10日</t>
    <rPh sb="2" eb="3">
      <t>ニチ</t>
    </rPh>
    <phoneticPr fontId="2"/>
  </si>
  <si>
    <t>20日</t>
    <rPh sb="2" eb="3">
      <t>ニチ</t>
    </rPh>
    <phoneticPr fontId="2"/>
  </si>
  <si>
    <t>開始日</t>
    <rPh sb="0" eb="3">
      <t>カイシビ</t>
    </rPh>
    <phoneticPr fontId="2"/>
  </si>
  <si>
    <t>給　与</t>
    <rPh sb="0" eb="1">
      <t>キュウ</t>
    </rPh>
    <rPh sb="2" eb="3">
      <t>ヨ</t>
    </rPh>
    <phoneticPr fontId="2"/>
  </si>
  <si>
    <t>支給項目</t>
    <rPh sb="0" eb="2">
      <t>シキュウ</t>
    </rPh>
    <rPh sb="2" eb="4">
      <t>コウモク</t>
    </rPh>
    <phoneticPr fontId="2"/>
  </si>
  <si>
    <t>控除項目</t>
    <rPh sb="0" eb="2">
      <t>コウジョ</t>
    </rPh>
    <rPh sb="2" eb="4">
      <t>コウモク</t>
    </rPh>
    <phoneticPr fontId="2"/>
  </si>
  <si>
    <t>勤　怠</t>
    <rPh sb="0" eb="1">
      <t>ツトム</t>
    </rPh>
    <rPh sb="2" eb="3">
      <t>タイ</t>
    </rPh>
    <phoneticPr fontId="2"/>
  </si>
  <si>
    <t>所属</t>
    <rPh sb="0" eb="1">
      <t>ショ</t>
    </rPh>
    <rPh sb="1" eb="2">
      <t>ゾク</t>
    </rPh>
    <phoneticPr fontId="2"/>
  </si>
  <si>
    <t>氏名</t>
    <rPh sb="0" eb="1">
      <t>シ</t>
    </rPh>
    <rPh sb="1" eb="2">
      <t>メイ</t>
    </rPh>
    <phoneticPr fontId="2"/>
  </si>
  <si>
    <t>営業部</t>
    <rPh sb="0" eb="3">
      <t>エイギョウブ</t>
    </rPh>
    <phoneticPr fontId="2"/>
  </si>
  <si>
    <t>計算　太郎</t>
    <rPh sb="0" eb="2">
      <t>ケイサン</t>
    </rPh>
    <rPh sb="3" eb="5">
      <t>タロウ</t>
    </rPh>
    <phoneticPr fontId="2"/>
  </si>
  <si>
    <t>月日</t>
    <rPh sb="0" eb="2">
      <t>ツキヒ</t>
    </rPh>
    <phoneticPr fontId="2"/>
  </si>
  <si>
    <t xml:space="preserve">  </t>
  </si>
  <si>
    <t xml:space="preserve">  </t>
    <phoneticPr fontId="2"/>
  </si>
  <si>
    <t>遅刻</t>
    <rPh sb="0" eb="2">
      <t>チコク</t>
    </rPh>
    <phoneticPr fontId="1"/>
  </si>
  <si>
    <t>早退</t>
    <rPh sb="0" eb="2">
      <t>ソウタイ</t>
    </rPh>
    <phoneticPr fontId="1"/>
  </si>
  <si>
    <t>累計</t>
    <rPh sb="0" eb="2">
      <t>ルイケイ</t>
    </rPh>
    <phoneticPr fontId="2"/>
  </si>
  <si>
    <t>差引支給額</t>
    <rPh sb="0" eb="2">
      <t>サシヒキ</t>
    </rPh>
    <rPh sb="2" eb="5">
      <t>シキュウガク</t>
    </rPh>
    <phoneticPr fontId="2"/>
  </si>
  <si>
    <t>遅・早</t>
    <rPh sb="0" eb="1">
      <t>チ</t>
    </rPh>
    <rPh sb="2" eb="3">
      <t>ハヤ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</si>
  <si>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</si>
  <si>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</si>
  <si>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所属:</t>
    <rPh sb="0" eb="2">
      <t>ショゾク</t>
    </rPh>
    <phoneticPr fontId="2"/>
  </si>
  <si>
    <t>名前:</t>
    <rPh sb="0" eb="2">
      <t>ナマエ</t>
    </rPh>
    <phoneticPr fontId="2"/>
  </si>
  <si>
    <t>役職手当</t>
    <rPh sb="0" eb="2">
      <t>ヤクショク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</si>
  <si>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</si>
  <si>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家族手当</t>
    <rPh sb="0" eb="2">
      <t>カゾク</t>
    </rPh>
    <rPh sb="2" eb="4">
      <t>テアテ</t>
    </rPh>
    <phoneticPr fontId="2"/>
  </si>
  <si>
    <t>皆勤手当</t>
    <rPh sb="0" eb="2">
      <t>カイキン</t>
    </rPh>
    <rPh sb="2" eb="4">
      <t>テアテ</t>
    </rPh>
    <phoneticPr fontId="2"/>
  </si>
  <si>
    <t>非課税支給額</t>
    <rPh sb="0" eb="3">
      <t>ヒカゼイ</t>
    </rPh>
    <rPh sb="3" eb="6">
      <t>シキュウガク</t>
    </rPh>
    <phoneticPr fontId="2"/>
  </si>
  <si>
    <t>勤 怠</t>
    <rPh sb="0" eb="1">
      <t>ツトム</t>
    </rPh>
    <rPh sb="2" eb="3">
      <t>タイ</t>
    </rPh>
    <phoneticPr fontId="3"/>
  </si>
  <si>
    <t>支 給</t>
    <rPh sb="0" eb="1">
      <t>シ</t>
    </rPh>
    <rPh sb="2" eb="3">
      <t>キュウ</t>
    </rPh>
    <phoneticPr fontId="3"/>
  </si>
  <si>
    <t>所得税</t>
    <rPh sb="0" eb="2">
      <t>ショトク</t>
    </rPh>
    <rPh sb="2" eb="3">
      <t>ゼイ</t>
    </rPh>
    <phoneticPr fontId="2"/>
  </si>
  <si>
    <t>住民税</t>
    <rPh sb="0" eb="3">
      <t>ジュウミンゼイ</t>
    </rPh>
    <phoneticPr fontId="2"/>
  </si>
  <si>
    <t>総支給額</t>
    <rPh sb="0" eb="4">
      <t>ソウシキュウガク</t>
    </rPh>
    <phoneticPr fontId="2"/>
  </si>
  <si>
    <t>控除合計</t>
    <rPh sb="0" eb="2">
      <t>コウジョ</t>
    </rPh>
    <rPh sb="2" eb="4">
      <t>ゴウケイ</t>
    </rPh>
    <phoneticPr fontId="2"/>
  </si>
  <si>
    <t>２．各入力項目（白抜きセル）に情報を入力すると給与明細欄に自動反映されます。</t>
    <rPh sb="2" eb="5">
      <t>カクニュウリョク</t>
    </rPh>
    <rPh sb="5" eb="7">
      <t>コウモク</t>
    </rPh>
    <rPh sb="8" eb="10">
      <t>シロヌ</t>
    </rPh>
    <rPh sb="15" eb="17">
      <t>ジョウホウ</t>
    </rPh>
    <rPh sb="18" eb="20">
      <t>ニュウリョク</t>
    </rPh>
    <rPh sb="23" eb="25">
      <t>キュウヨ</t>
    </rPh>
    <rPh sb="25" eb="27">
      <t>メイサイ</t>
    </rPh>
    <rPh sb="27" eb="28">
      <t>ラン</t>
    </rPh>
    <rPh sb="29" eb="31">
      <t>ジドウ</t>
    </rPh>
    <rPh sb="31" eb="33">
      <t>ハンエイ</t>
    </rPh>
    <phoneticPr fontId="2"/>
  </si>
  <si>
    <r>
      <t>１．日付入力の項目で</t>
    </r>
    <r>
      <rPr>
        <b/>
        <sz val="11"/>
        <color theme="1"/>
        <rFont val="游ゴシック"/>
        <family val="3"/>
        <charset val="128"/>
        <scheme val="minor"/>
      </rPr>
      <t>年月</t>
    </r>
    <r>
      <rPr>
        <sz val="11"/>
        <color theme="1"/>
        <rFont val="游ゴシック"/>
        <family val="2"/>
        <charset val="128"/>
        <scheme val="minor"/>
      </rPr>
      <t>と</t>
    </r>
    <r>
      <rPr>
        <b/>
        <sz val="11"/>
        <color theme="1"/>
        <rFont val="游ゴシック"/>
        <family val="3"/>
        <charset val="128"/>
        <scheme val="minor"/>
      </rPr>
      <t>締め日</t>
    </r>
    <r>
      <rPr>
        <sz val="11"/>
        <color theme="1"/>
        <rFont val="游ゴシック"/>
        <family val="2"/>
        <charset val="128"/>
        <scheme val="minor"/>
      </rPr>
      <t>を入力することで、勤怠管理の月日が自動反映されます。</t>
    </r>
    <rPh sb="2" eb="4">
      <t>ヒヅケ</t>
    </rPh>
    <rPh sb="4" eb="6">
      <t>ニュウリョク</t>
    </rPh>
    <rPh sb="7" eb="9">
      <t>コウモク</t>
    </rPh>
    <rPh sb="10" eb="11">
      <t>トシ</t>
    </rPh>
    <rPh sb="11" eb="12">
      <t>ツキ</t>
    </rPh>
    <rPh sb="13" eb="14">
      <t>シ</t>
    </rPh>
    <rPh sb="15" eb="16">
      <t>ビ</t>
    </rPh>
    <rPh sb="17" eb="19">
      <t>ニュウリョク</t>
    </rPh>
    <rPh sb="25" eb="29">
      <t>キンタイカンリ</t>
    </rPh>
    <rPh sb="30" eb="31">
      <t>ツキ</t>
    </rPh>
    <rPh sb="31" eb="32">
      <t>ヒ</t>
    </rPh>
    <rPh sb="33" eb="35">
      <t>ジドウ</t>
    </rPh>
    <rPh sb="35" eb="37">
      <t>ハンエイ</t>
    </rPh>
    <phoneticPr fontId="2"/>
  </si>
  <si>
    <r>
      <t>３．勤怠管理の入力は、</t>
    </r>
    <r>
      <rPr>
        <b/>
        <sz val="11"/>
        <color theme="1"/>
        <rFont val="游ゴシック"/>
        <family val="3"/>
        <charset val="128"/>
        <scheme val="minor"/>
      </rPr>
      <t>勤怠・始業時間・終業時間</t>
    </r>
    <r>
      <rPr>
        <sz val="11"/>
        <color theme="1"/>
        <rFont val="游ゴシック"/>
        <family val="2"/>
        <charset val="128"/>
        <scheme val="minor"/>
      </rPr>
      <t>を入力すると自動計算されます。</t>
    </r>
    <rPh sb="2" eb="4">
      <t>キンタイ</t>
    </rPh>
    <rPh sb="4" eb="6">
      <t>カンリ</t>
    </rPh>
    <rPh sb="7" eb="9">
      <t>ニュウリョク</t>
    </rPh>
    <rPh sb="11" eb="13">
      <t>キンタイ</t>
    </rPh>
    <rPh sb="14" eb="16">
      <t>シギョウ</t>
    </rPh>
    <rPh sb="16" eb="18">
      <t>ジカン</t>
    </rPh>
    <rPh sb="19" eb="21">
      <t>シュウギョウ</t>
    </rPh>
    <rPh sb="21" eb="23">
      <t>ジカン</t>
    </rPh>
    <rPh sb="24" eb="26">
      <t>ニュウリョク</t>
    </rPh>
    <rPh sb="29" eb="31">
      <t>ジドウ</t>
    </rPh>
    <rPh sb="31" eb="33">
      <t>ケイサン</t>
    </rPh>
    <phoneticPr fontId="2"/>
  </si>
  <si>
    <t>４．勤怠管理と給与明細（サンプル）で確認ください。</t>
    <rPh sb="2" eb="6">
      <t>キンタイカンリ</t>
    </rPh>
    <rPh sb="7" eb="9">
      <t>キュウヨ</t>
    </rPh>
    <rPh sb="9" eb="11">
      <t>メイサイ</t>
    </rPh>
    <rPh sb="18" eb="20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</si>
</sst>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h]:mm"/>
    <numFmt numFmtId="177" formatCode="h:mm;@"/>
    <numFmt numFmtId="178" formatCode="aaa"/>
    <numFmt numFmtId="179" formatCode="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theme="4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4"/>
      <name val="メイリオ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38" fontId="4" fillId="0" borderId="8" xfId="1" applyFont="1" applyBorder="1" applyAlignment="1">
      <alignment vertical="center" shrinkToFit="1"/>
    </xf>
    <xf numFmtId="0" fontId="4" fillId="0" borderId="8" xfId="2" applyNumberFormat="1" applyFont="1" applyBorder="1" applyAlignment="1">
      <alignment vertical="center" shrinkToFit="1"/>
    </xf>
    <xf numFmtId="0" fontId="4" fillId="0" borderId="14" xfId="2" applyNumberFormat="1" applyFont="1" applyBorder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0" fontId="4" fillId="0" borderId="0" xfId="2" applyNumberFormat="1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5" fillId="0" borderId="0" xfId="0" applyFont="1">
      <alignment vertical="center"/>
    </xf>
    <xf numFmtId="176" fontId="4" fillId="5" borderId="12" xfId="0" applyNumberFormat="1" applyFont="1" applyFill="1" applyBorder="1" applyAlignment="1">
      <alignment horizontal="center" vertical="center" shrinkToFit="1"/>
    </xf>
    <xf numFmtId="176" fontId="4" fillId="5" borderId="8" xfId="0" applyNumberFormat="1" applyFont="1" applyFill="1" applyBorder="1" applyAlignment="1">
      <alignment horizontal="center" vertical="center" shrinkToFit="1"/>
    </xf>
    <xf numFmtId="38" fontId="4" fillId="0" borderId="12" xfId="1" applyFont="1" applyBorder="1" applyAlignment="1">
      <alignment vertical="center" shrinkToFit="1"/>
    </xf>
    <xf numFmtId="0" fontId="4" fillId="0" borderId="12" xfId="2" applyNumberFormat="1" applyFont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20" fontId="4" fillId="2" borderId="13" xfId="0" applyNumberFormat="1" applyFont="1" applyFill="1" applyBorder="1" applyAlignment="1">
      <alignment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20" fontId="4" fillId="2" borderId="30" xfId="0" applyNumberFormat="1" applyFont="1" applyFill="1" applyBorder="1" applyAlignment="1">
      <alignment vertical="center" shrinkToFit="1"/>
    </xf>
    <xf numFmtId="20" fontId="4" fillId="2" borderId="31" xfId="0" applyNumberFormat="1" applyFont="1" applyFill="1" applyBorder="1" applyAlignment="1">
      <alignment vertical="center" shrinkToFit="1"/>
    </xf>
    <xf numFmtId="20" fontId="4" fillId="2" borderId="32" xfId="0" applyNumberFormat="1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shrinkToFit="1"/>
    </xf>
    <xf numFmtId="0" fontId="4" fillId="3" borderId="19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0" borderId="13" xfId="2" applyNumberFormat="1" applyFont="1" applyBorder="1" applyAlignment="1">
      <alignment vertical="center" shrinkToFit="1"/>
    </xf>
    <xf numFmtId="0" fontId="4" fillId="0" borderId="0" xfId="2" applyNumberFormat="1" applyFont="1" applyBorder="1" applyAlignment="1">
      <alignment vertical="center" shrinkToFit="1"/>
    </xf>
    <xf numFmtId="177" fontId="4" fillId="2" borderId="12" xfId="0" applyNumberFormat="1" applyFont="1" applyFill="1" applyBorder="1" applyAlignment="1">
      <alignment vertical="center" shrinkToFit="1"/>
    </xf>
    <xf numFmtId="38" fontId="4" fillId="0" borderId="13" xfId="1" applyFont="1" applyBorder="1" applyAlignment="1">
      <alignment vertical="center" shrinkToFit="1"/>
    </xf>
    <xf numFmtId="0" fontId="4" fillId="3" borderId="2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0" xfId="2" applyNumberFormat="1" applyFont="1" applyFill="1" applyAlignment="1">
      <alignment vertical="center" shrinkToFit="1"/>
    </xf>
    <xf numFmtId="38" fontId="4" fillId="0" borderId="0" xfId="1" applyFont="1" applyFill="1" applyAlignment="1">
      <alignment vertical="center" shrinkToFit="1"/>
    </xf>
    <xf numFmtId="0" fontId="10" fillId="0" borderId="15" xfId="0" applyFont="1" applyBorder="1" applyAlignment="1">
      <alignment horizontal="center" vertical="center" shrinkToFit="1"/>
    </xf>
    <xf numFmtId="38" fontId="10" fillId="0" borderId="15" xfId="0" applyNumberFormat="1" applyFont="1" applyBorder="1" applyAlignment="1">
      <alignment vertical="center" shrinkToFit="1"/>
    </xf>
    <xf numFmtId="178" fontId="8" fillId="0" borderId="12" xfId="0" applyNumberFormat="1" applyFont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wrapText="1" shrinkToFit="1"/>
    </xf>
    <xf numFmtId="0" fontId="4" fillId="3" borderId="33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179" fontId="4" fillId="2" borderId="2" xfId="0" applyNumberFormat="1" applyFont="1" applyFill="1" applyBorder="1" applyAlignment="1">
      <alignment vertical="center" shrinkToFit="1"/>
    </xf>
    <xf numFmtId="179" fontId="4" fillId="2" borderId="8" xfId="0" applyNumberFormat="1" applyFont="1" applyFill="1" applyBorder="1" applyAlignment="1">
      <alignment vertical="center" shrinkToFit="1"/>
    </xf>
    <xf numFmtId="179" fontId="4" fillId="2" borderId="14" xfId="0" applyNumberFormat="1" applyFont="1" applyFill="1" applyBorder="1" applyAlignment="1">
      <alignment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178" fontId="8" fillId="7" borderId="12" xfId="0" applyNumberFormat="1" applyFont="1" applyFill="1" applyBorder="1" applyAlignment="1">
      <alignment horizontal="center" vertical="center" shrinkToFit="1"/>
    </xf>
    <xf numFmtId="178" fontId="8" fillId="7" borderId="14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0" fontId="4" fillId="7" borderId="8" xfId="0" applyFont="1" applyFill="1" applyBorder="1" applyAlignment="1">
      <alignment vertical="center" shrinkToFit="1"/>
    </xf>
    <xf numFmtId="0" fontId="4" fillId="7" borderId="14" xfId="0" applyFont="1" applyFill="1" applyBorder="1" applyAlignment="1">
      <alignment vertical="center" shrinkToFit="1"/>
    </xf>
    <xf numFmtId="0" fontId="4" fillId="0" borderId="8" xfId="2" quotePrefix="1" applyNumberFormat="1" applyFont="1" applyBorder="1" applyAlignment="1">
      <alignment vertical="center" shrinkToFit="1"/>
    </xf>
    <xf numFmtId="0" fontId="4" fillId="4" borderId="8" xfId="0" applyFont="1" applyFill="1" applyBorder="1" applyAlignment="1">
      <alignment vertical="center" shrinkToFit="1"/>
    </xf>
    <xf numFmtId="0" fontId="4" fillId="4" borderId="14" xfId="0" applyFont="1" applyFill="1" applyBorder="1" applyAlignment="1">
      <alignment vertical="center" shrinkToFit="1"/>
    </xf>
    <xf numFmtId="0" fontId="4" fillId="4" borderId="13" xfId="0" applyFont="1" applyFill="1" applyBorder="1" applyAlignment="1">
      <alignment vertical="center" shrinkToFit="1"/>
    </xf>
    <xf numFmtId="0" fontId="4" fillId="4" borderId="8" xfId="2" applyNumberFormat="1" applyFont="1" applyFill="1" applyBorder="1" applyAlignment="1">
      <alignment vertical="center" shrinkToFit="1"/>
    </xf>
    <xf numFmtId="176" fontId="14" fillId="3" borderId="11" xfId="0" applyNumberFormat="1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shrinkToFit="1"/>
    </xf>
    <xf numFmtId="0" fontId="8" fillId="11" borderId="38" xfId="0" applyFont="1" applyFill="1" applyBorder="1" applyAlignment="1">
      <alignment horizontal="center" vertical="center" shrinkToFit="1"/>
    </xf>
    <xf numFmtId="0" fontId="8" fillId="11" borderId="39" xfId="0" applyFont="1" applyFill="1" applyBorder="1" applyAlignment="1">
      <alignment horizontal="center" vertical="center" shrinkToFit="1"/>
    </xf>
    <xf numFmtId="0" fontId="8" fillId="11" borderId="40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11" borderId="27" xfId="0" applyFont="1" applyFill="1" applyBorder="1" applyAlignment="1">
      <alignment horizontal="center" vertical="center" shrinkToFit="1"/>
    </xf>
    <xf numFmtId="0" fontId="8" fillId="11" borderId="28" xfId="0" applyFont="1" applyFill="1" applyBorder="1" applyAlignment="1">
      <alignment horizontal="center" vertical="center" shrinkToFit="1"/>
    </xf>
    <xf numFmtId="0" fontId="8" fillId="11" borderId="42" xfId="0" applyFont="1" applyFill="1" applyBorder="1" applyAlignment="1">
      <alignment horizontal="center" vertical="center" shrinkToFit="1"/>
    </xf>
    <xf numFmtId="176" fontId="8" fillId="0" borderId="43" xfId="0" applyNumberFormat="1" applyFont="1" applyBorder="1" applyAlignment="1">
      <alignment horizontal="center" vertical="center" shrinkToFit="1"/>
    </xf>
    <xf numFmtId="176" fontId="8" fillId="0" borderId="44" xfId="0" applyNumberFormat="1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38" fontId="8" fillId="0" borderId="29" xfId="1" applyFont="1" applyBorder="1" applyAlignment="1">
      <alignment horizontal="center" vertical="center" shrinkToFit="1"/>
    </xf>
    <xf numFmtId="38" fontId="8" fillId="0" borderId="26" xfId="1" applyFont="1" applyBorder="1" applyAlignment="1">
      <alignment horizontal="center" vertical="center" shrinkToFit="1"/>
    </xf>
    <xf numFmtId="38" fontId="8" fillId="0" borderId="41" xfId="1" applyFont="1" applyBorder="1" applyAlignment="1">
      <alignment horizontal="center" vertical="center" shrinkToFit="1"/>
    </xf>
    <xf numFmtId="38" fontId="8" fillId="0" borderId="43" xfId="1" applyFont="1" applyBorder="1" applyAlignment="1">
      <alignment horizontal="center" vertical="center" shrinkToFit="1"/>
    </xf>
    <xf numFmtId="38" fontId="8" fillId="0" borderId="44" xfId="1" applyFont="1" applyBorder="1" applyAlignment="1">
      <alignment horizontal="center" vertical="center" shrinkToFit="1"/>
    </xf>
    <xf numFmtId="38" fontId="8" fillId="0" borderId="45" xfId="1" applyFont="1" applyBorder="1" applyAlignment="1">
      <alignment horizontal="center" vertical="center" shrinkToFit="1"/>
    </xf>
    <xf numFmtId="0" fontId="8" fillId="11" borderId="24" xfId="0" applyFont="1" applyFill="1" applyBorder="1" applyAlignment="1">
      <alignment horizontal="center" vertical="center" shrinkToFit="1"/>
    </xf>
    <xf numFmtId="0" fontId="8" fillId="11" borderId="25" xfId="0" applyFont="1" applyFill="1" applyBorder="1" applyAlignment="1">
      <alignment horizontal="center" vertical="center" shrinkToFit="1"/>
    </xf>
    <xf numFmtId="0" fontId="8" fillId="11" borderId="46" xfId="0" applyFont="1" applyFill="1" applyBorder="1" applyAlignment="1">
      <alignment horizontal="center" vertical="center" shrinkToFit="1"/>
    </xf>
    <xf numFmtId="38" fontId="8" fillId="0" borderId="47" xfId="1" applyFont="1" applyBorder="1" applyAlignment="1">
      <alignment horizontal="center" vertical="center" shrinkToFit="1"/>
    </xf>
    <xf numFmtId="0" fontId="8" fillId="11" borderId="48" xfId="0" applyFont="1" applyFill="1" applyBorder="1" applyAlignment="1">
      <alignment horizontal="center" vertical="center" shrinkToFit="1"/>
    </xf>
    <xf numFmtId="0" fontId="8" fillId="11" borderId="49" xfId="0" applyFont="1" applyFill="1" applyBorder="1" applyAlignment="1">
      <alignment horizontal="center" vertical="center" shrinkToFit="1"/>
    </xf>
    <xf numFmtId="38" fontId="8" fillId="0" borderId="47" xfId="0" applyNumberFormat="1" applyFont="1" applyBorder="1" applyAlignment="1">
      <alignment horizontal="center" vertical="center" shrinkToFit="1"/>
    </xf>
    <xf numFmtId="38" fontId="8" fillId="0" borderId="44" xfId="0" applyNumberFormat="1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26" xfId="0" applyNumberFormat="1" applyFont="1" applyBorder="1" applyAlignment="1">
      <alignment horizontal="center" vertical="center" shrinkToFit="1"/>
    </xf>
    <xf numFmtId="0" fontId="4" fillId="0" borderId="54" xfId="0" applyFont="1" applyBorder="1" applyAlignment="1">
      <alignment vertical="center" shrinkToFit="1"/>
    </xf>
    <xf numFmtId="0" fontId="4" fillId="0" borderId="55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38" fontId="5" fillId="0" borderId="54" xfId="0" applyNumberFormat="1" applyFont="1" applyBorder="1" applyAlignment="1">
      <alignment vertical="center" shrinkToFit="1"/>
    </xf>
    <xf numFmtId="0" fontId="4" fillId="4" borderId="56" xfId="0" applyFont="1" applyFill="1" applyBorder="1" applyAlignment="1">
      <alignment vertical="center" shrinkToFit="1"/>
    </xf>
    <xf numFmtId="0" fontId="4" fillId="4" borderId="57" xfId="2" applyNumberFormat="1" applyFont="1" applyFill="1" applyBorder="1" applyAlignment="1">
      <alignment vertical="center" shrinkToFit="1"/>
    </xf>
    <xf numFmtId="38" fontId="4" fillId="0" borderId="9" xfId="1" applyFont="1" applyBorder="1" applyAlignment="1">
      <alignment vertical="center" shrinkToFit="1"/>
    </xf>
    <xf numFmtId="0" fontId="4" fillId="4" borderId="34" xfId="2" applyNumberFormat="1" applyFont="1" applyFill="1" applyBorder="1" applyAlignment="1">
      <alignment vertical="center" shrinkToFit="1"/>
    </xf>
    <xf numFmtId="38" fontId="4" fillId="0" borderId="58" xfId="1" applyFont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40" fontId="4" fillId="0" borderId="9" xfId="1" applyNumberFormat="1" applyFont="1" applyFill="1" applyBorder="1" applyAlignment="1">
      <alignment vertical="center" shrinkToFit="1"/>
    </xf>
    <xf numFmtId="38" fontId="8" fillId="11" borderId="39" xfId="0" applyNumberFormat="1" applyFont="1" applyFill="1" applyBorder="1" applyAlignment="1">
      <alignment horizontal="center" vertical="center" shrinkToFit="1"/>
    </xf>
    <xf numFmtId="6" fontId="14" fillId="11" borderId="39" xfId="0" applyNumberFormat="1" applyFont="1" applyFill="1" applyBorder="1" applyAlignment="1">
      <alignment horizontal="center" vertical="center" shrinkToFit="1"/>
    </xf>
    <xf numFmtId="0" fontId="14" fillId="11" borderId="39" xfId="0" applyFont="1" applyFill="1" applyBorder="1" applyAlignment="1">
      <alignment horizontal="center" vertical="center" shrinkToFit="1"/>
    </xf>
    <xf numFmtId="38" fontId="8" fillId="0" borderId="59" xfId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38" fontId="8" fillId="0" borderId="60" xfId="1" applyFont="1" applyBorder="1" applyAlignment="1">
      <alignment horizontal="center" vertical="center" shrinkToFit="1"/>
    </xf>
    <xf numFmtId="0" fontId="8" fillId="11" borderId="61" xfId="0" applyFont="1" applyFill="1" applyBorder="1" applyAlignment="1">
      <alignment horizontal="center" vertical="center" shrinkToFit="1"/>
    </xf>
    <xf numFmtId="38" fontId="8" fillId="0" borderId="62" xfId="1" applyFont="1" applyBorder="1" applyAlignment="1">
      <alignment horizontal="center" vertical="center" shrinkToFit="1"/>
    </xf>
    <xf numFmtId="38" fontId="8" fillId="0" borderId="36" xfId="1" applyFont="1" applyBorder="1" applyAlignment="1">
      <alignment horizontal="center" vertical="center" shrinkToFit="1"/>
    </xf>
    <xf numFmtId="0" fontId="8" fillId="11" borderId="63" xfId="0" applyFont="1" applyFill="1" applyBorder="1" applyAlignment="1">
      <alignment horizontal="center" vertical="center" shrinkToFit="1"/>
    </xf>
    <xf numFmtId="38" fontId="8" fillId="0" borderId="64" xfId="1" applyFont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12" fillId="0" borderId="9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vertical="center" shrinkToFit="1"/>
    </xf>
    <xf numFmtId="0" fontId="4" fillId="8" borderId="7" xfId="0" applyFont="1" applyFill="1" applyBorder="1" applyAlignment="1">
      <alignment horizontal="center" vertical="center" shrinkToFit="1"/>
    </xf>
    <xf numFmtId="0" fontId="4" fillId="8" borderId="34" xfId="0" applyFont="1" applyFill="1" applyBorder="1" applyAlignment="1">
      <alignment horizontal="center" vertical="center" shrinkToFit="1"/>
    </xf>
    <xf numFmtId="0" fontId="6" fillId="6" borderId="16" xfId="0" applyFont="1" applyFill="1" applyBorder="1" applyAlignment="1">
      <alignment horizontal="center" vertical="center" shrinkToFit="1"/>
    </xf>
    <xf numFmtId="0" fontId="6" fillId="6" borderId="17" xfId="0" applyFont="1" applyFill="1" applyBorder="1" applyAlignment="1">
      <alignment horizontal="center" vertical="center" shrinkToFit="1"/>
    </xf>
    <xf numFmtId="0" fontId="11" fillId="11" borderId="50" xfId="0" applyFont="1" applyFill="1" applyBorder="1" applyAlignment="1">
      <alignment horizontal="center" vertical="center" shrinkToFit="1"/>
    </xf>
    <xf numFmtId="0" fontId="11" fillId="11" borderId="40" xfId="0" applyFont="1" applyFill="1" applyBorder="1" applyAlignment="1">
      <alignment horizontal="center" vertical="center" shrinkToFit="1"/>
    </xf>
    <xf numFmtId="38" fontId="11" fillId="0" borderId="52" xfId="0" applyNumberFormat="1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8" fillId="11" borderId="30" xfId="0" applyFont="1" applyFill="1" applyBorder="1" applyAlignment="1">
      <alignment horizontal="center" vertical="center" shrinkToFit="1"/>
    </xf>
    <xf numFmtId="0" fontId="8" fillId="11" borderId="53" xfId="0" applyFont="1" applyFill="1" applyBorder="1" applyAlignment="1">
      <alignment horizontal="center" vertical="center" shrinkToFit="1"/>
    </xf>
    <xf numFmtId="0" fontId="8" fillId="11" borderId="32" xfId="0" applyFont="1" applyFill="1" applyBorder="1" applyAlignment="1">
      <alignment horizontal="center" vertical="center" shrinkToFit="1"/>
    </xf>
    <xf numFmtId="0" fontId="6" fillId="6" borderId="22" xfId="0" applyFont="1" applyFill="1" applyBorder="1" applyAlignment="1">
      <alignment horizontal="center" vertical="center" shrinkToFit="1"/>
    </xf>
    <xf numFmtId="0" fontId="6" fillId="6" borderId="18" xfId="0" applyFont="1" applyFill="1" applyBorder="1" applyAlignment="1">
      <alignment horizontal="center" vertical="center" shrinkToFit="1"/>
    </xf>
    <xf numFmtId="0" fontId="6" fillId="6" borderId="23" xfId="0" applyFont="1" applyFill="1" applyBorder="1" applyAlignment="1">
      <alignment horizontal="center" vertical="center" shrinkToFit="1"/>
    </xf>
    <xf numFmtId="0" fontId="6" fillId="6" borderId="6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4" fillId="9" borderId="19" xfId="0" applyFont="1" applyFill="1" applyBorder="1" applyAlignment="1">
      <alignment horizontal="center" vertical="center" shrinkToFit="1"/>
    </xf>
    <xf numFmtId="0" fontId="4" fillId="9" borderId="37" xfId="0" applyFont="1" applyFill="1" applyBorder="1" applyAlignment="1">
      <alignment horizontal="center" vertical="center" shrinkToFit="1"/>
    </xf>
    <xf numFmtId="0" fontId="4" fillId="10" borderId="19" xfId="0" applyFont="1" applyFill="1" applyBorder="1" applyAlignment="1">
      <alignment horizontal="center" vertical="center" shrinkToFit="1"/>
    </xf>
    <xf numFmtId="0" fontId="4" fillId="10" borderId="20" xfId="0" applyFont="1" applyFill="1" applyBorder="1" applyAlignment="1">
      <alignment horizontal="center" vertical="center" shrinkToFit="1"/>
    </xf>
    <xf numFmtId="0" fontId="6" fillId="6" borderId="3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15" fillId="4" borderId="0" xfId="0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horizontal="right" vertical="center" shrinkToFit="1"/>
    </xf>
    <xf numFmtId="0" fontId="5" fillId="0" borderId="55" xfId="0" applyFont="1" applyBorder="1" applyAlignment="1">
      <alignment horizontal="right" vertical="center" shrinkToFit="1"/>
    </xf>
    <xf numFmtId="0" fontId="11" fillId="11" borderId="61" xfId="0" applyFont="1" applyFill="1" applyBorder="1" applyAlignment="1">
      <alignment horizontal="center" vertical="center" shrinkToFit="1"/>
    </xf>
    <xf numFmtId="0" fontId="11" fillId="11" borderId="62" xfId="0" applyFont="1" applyFill="1" applyBorder="1" applyAlignment="1">
      <alignment horizontal="center" vertical="center" shrinkToFit="1"/>
    </xf>
    <xf numFmtId="0" fontId="11" fillId="11" borderId="36" xfId="0" applyFont="1" applyFill="1" applyBorder="1" applyAlignment="1">
      <alignment horizontal="center" vertical="center" shrinkToFit="1"/>
    </xf>
    <xf numFmtId="0" fontId="11" fillId="11" borderId="30" xfId="0" applyFont="1" applyFill="1" applyBorder="1" applyAlignment="1">
      <alignment horizontal="center" vertical="center" shrinkToFit="1"/>
    </xf>
    <xf numFmtId="0" fontId="11" fillId="11" borderId="53" xfId="0" applyFont="1" applyFill="1" applyBorder="1" applyAlignment="1">
      <alignment horizontal="center" vertical="center" shrinkToFit="1"/>
    </xf>
    <xf numFmtId="0" fontId="11" fillId="11" borderId="32" xfId="0" applyFont="1" applyFill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3A59-D6E0-4916-AE03-303D8BC8BC9D}">
  <dimension ref="B2:B16"/>
  <sheetViews>
    <sheetView workbookViewId="0">
      <selection activeCell="B6" sqref="B6"/>
    </sheetView>
  </sheetViews>
  <sheetFormatPr defaultColWidth="9" defaultRowHeight="17.399999999999999" x14ac:dyDescent="0.45"/>
  <cols>
    <col min="1" max="16384" width="9" style="10"/>
  </cols>
  <sheetData>
    <row r="2" spans="2:2" customFormat="1" ht="18" x14ac:dyDescent="0.45">
      <c r="B2" t="s">
        <v>100</v>
      </c>
    </row>
    <row r="3" spans="2:2" customFormat="1" ht="18" x14ac:dyDescent="0.45">
      <c r="B3" t="s">
        <v>99</v>
      </c>
    </row>
    <row r="4" spans="2:2" customFormat="1" ht="18" x14ac:dyDescent="0.45">
      <c r="B4" t="s">
        <v>101</v>
      </c>
    </row>
    <row r="5" spans="2:2" customFormat="1" ht="18" x14ac:dyDescent="0.45">
      <c r="B5" t="s">
        <v>102</v>
      </c>
    </row>
    <row r="6" spans="2:2" customFormat="1" ht="18" x14ac:dyDescent="0.45"/>
    <row r="7" spans="2:2" customFormat="1" ht="18" x14ac:dyDescent="0.45"/>
    <row r="8" spans="2:2" customFormat="1" ht="18" x14ac:dyDescent="0.45"/>
    <row r="9" spans="2:2" customFormat="1" ht="18" x14ac:dyDescent="0.45"/>
    <row r="10" spans="2:2" customFormat="1" ht="18" x14ac:dyDescent="0.45"/>
    <row r="11" spans="2:2" customFormat="1" ht="18" x14ac:dyDescent="0.45"/>
    <row r="12" spans="2:2" customFormat="1" ht="18" x14ac:dyDescent="0.45"/>
    <row r="13" spans="2:2" customFormat="1" ht="18" x14ac:dyDescent="0.45"/>
    <row r="14" spans="2:2" customFormat="1" ht="18" x14ac:dyDescent="0.45"/>
    <row r="15" spans="2:2" customFormat="1" ht="18" x14ac:dyDescent="0.45"/>
    <row r="16" spans="2:2" customFormat="1" ht="18" x14ac:dyDescent="0.45"/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B2D5-0905-4BB6-B14B-5D9F3C03B67F}">
  <dimension ref="B2:P80"/>
  <sheetViews>
    <sheetView topLeftCell="A55" zoomScaleNormal="100" workbookViewId="0">
      <selection activeCell="A61" sqref="A61:XFD61"/>
    </sheetView>
  </sheetViews>
  <sheetFormatPr defaultColWidth="9" defaultRowHeight="16.2" x14ac:dyDescent="0.45"/>
  <cols>
    <col min="1" max="1" width="2.5" style="1" customWidth="1"/>
    <col min="2" max="2" width="9" style="1" customWidth="1"/>
    <col min="3" max="6" width="8.09765625" style="1" customWidth="1"/>
    <col min="7" max="7" width="8.09765625" style="20" customWidth="1"/>
    <col min="8" max="9" width="8.09765625" style="1" customWidth="1"/>
    <col min="10" max="10" width="8.09765625" style="8" customWidth="1"/>
    <col min="11" max="11" width="8.09765625" style="9" customWidth="1"/>
    <col min="12" max="14" width="9" style="1"/>
    <col min="15" max="15" width="4.8984375" style="1" customWidth="1"/>
    <col min="16" max="16" width="12.8984375" style="1" customWidth="1"/>
    <col min="17" max="16384" width="9" style="1"/>
  </cols>
  <sheetData>
    <row r="2" spans="2:14" ht="16.8" thickBot="1" x14ac:dyDescent="0.5">
      <c r="B2" s="123" t="s">
        <v>59</v>
      </c>
      <c r="C2" s="134"/>
      <c r="D2" s="133"/>
      <c r="E2" s="135"/>
      <c r="F2" s="132" t="s">
        <v>68</v>
      </c>
      <c r="G2" s="133"/>
      <c r="H2" s="134"/>
      <c r="I2" s="134"/>
      <c r="J2" s="135"/>
    </row>
    <row r="3" spans="2:14" ht="23.25" customHeight="1" thickBot="1" x14ac:dyDescent="0.5">
      <c r="B3" s="119">
        <v>2019</v>
      </c>
      <c r="C3" s="33" t="s">
        <v>0</v>
      </c>
      <c r="D3" s="119">
        <v>6</v>
      </c>
      <c r="E3" s="2" t="s">
        <v>4</v>
      </c>
      <c r="F3" s="26" t="s">
        <v>62</v>
      </c>
      <c r="G3" s="120" t="s">
        <v>64</v>
      </c>
      <c r="H3" s="48"/>
      <c r="I3" s="47" t="s">
        <v>67</v>
      </c>
      <c r="J3" s="28">
        <f>IF(G3="月末",1,IF(G3="10日",11,IF(G3="20日",21)))</f>
        <v>1</v>
      </c>
    </row>
    <row r="4" spans="2:14" s="34" customFormat="1" ht="10.5" customHeight="1" x14ac:dyDescent="0.45">
      <c r="B4" s="35"/>
      <c r="C4" s="36"/>
      <c r="D4" s="35"/>
      <c r="E4" s="37"/>
      <c r="F4" s="37"/>
      <c r="G4" s="38"/>
      <c r="H4" s="39"/>
      <c r="I4" s="1"/>
      <c r="J4" s="40"/>
      <c r="K4" s="41"/>
    </row>
    <row r="5" spans="2:14" ht="21" customHeight="1" thickBot="1" x14ac:dyDescent="0.5">
      <c r="B5" s="123" t="s">
        <v>60</v>
      </c>
      <c r="C5" s="124"/>
      <c r="D5" s="149" t="s">
        <v>61</v>
      </c>
      <c r="E5" s="150"/>
      <c r="F5" s="150"/>
      <c r="G5" s="151"/>
      <c r="I5" s="19" t="s">
        <v>63</v>
      </c>
      <c r="J5" s="1"/>
    </row>
    <row r="6" spans="2:14" ht="16.8" thickBot="1" x14ac:dyDescent="0.5">
      <c r="B6" s="25" t="s">
        <v>1</v>
      </c>
      <c r="C6" s="21">
        <v>0.375</v>
      </c>
      <c r="D6" s="145" t="s">
        <v>69</v>
      </c>
      <c r="E6" s="146"/>
      <c r="F6" s="147" t="s">
        <v>70</v>
      </c>
      <c r="G6" s="148"/>
      <c r="I6" s="14" t="s">
        <v>64</v>
      </c>
      <c r="J6" s="1"/>
    </row>
    <row r="7" spans="2:14" ht="16.8" thickBot="1" x14ac:dyDescent="0.5">
      <c r="B7" s="25" t="s">
        <v>5</v>
      </c>
      <c r="C7" s="22">
        <v>0.75</v>
      </c>
      <c r="D7" s="100" t="s">
        <v>3</v>
      </c>
      <c r="E7" s="102">
        <v>1500</v>
      </c>
      <c r="F7" s="101" t="s">
        <v>17</v>
      </c>
      <c r="G7" s="13">
        <v>15000</v>
      </c>
      <c r="I7" s="5" t="s">
        <v>65</v>
      </c>
      <c r="J7" s="1"/>
    </row>
    <row r="8" spans="2:14" ht="16.8" thickBot="1" x14ac:dyDescent="0.5">
      <c r="B8" s="25" t="s">
        <v>6</v>
      </c>
      <c r="C8" s="23">
        <v>4.1666666666666664E-2</v>
      </c>
      <c r="D8" s="3"/>
      <c r="E8" s="104"/>
      <c r="F8" s="63" t="s">
        <v>19</v>
      </c>
      <c r="G8" s="4">
        <v>20000</v>
      </c>
      <c r="I8" s="6" t="s">
        <v>66</v>
      </c>
      <c r="J8" s="1"/>
    </row>
    <row r="9" spans="2:14" ht="16.8" thickBot="1" x14ac:dyDescent="0.5">
      <c r="B9" s="60" t="s">
        <v>7</v>
      </c>
      <c r="C9" s="31">
        <f>C7-C6-C8</f>
        <v>0.33333333333333331</v>
      </c>
      <c r="D9" s="105"/>
      <c r="E9" s="106"/>
      <c r="F9" s="103" t="s">
        <v>21</v>
      </c>
      <c r="G9" s="4">
        <v>10000</v>
      </c>
      <c r="I9" s="8"/>
      <c r="J9" s="1"/>
    </row>
    <row r="10" spans="2:14" ht="16.8" thickBot="1" x14ac:dyDescent="0.5">
      <c r="B10" s="62" t="s">
        <v>9</v>
      </c>
      <c r="C10" s="18">
        <v>0.91666666666666663</v>
      </c>
      <c r="D10" s="60" t="s">
        <v>8</v>
      </c>
      <c r="E10" s="13">
        <v>10000</v>
      </c>
      <c r="F10" s="63" t="s">
        <v>57</v>
      </c>
      <c r="G10" s="4">
        <v>10000</v>
      </c>
      <c r="I10" s="19" t="s">
        <v>71</v>
      </c>
      <c r="J10" s="1"/>
      <c r="N10" s="118"/>
    </row>
    <row r="11" spans="2:14" ht="16.8" thickBot="1" x14ac:dyDescent="0.5">
      <c r="B11" s="25" t="s">
        <v>11</v>
      </c>
      <c r="C11" s="24">
        <v>120</v>
      </c>
      <c r="D11" s="60" t="s">
        <v>10</v>
      </c>
      <c r="E11" s="4">
        <v>10000</v>
      </c>
      <c r="F11" s="5"/>
      <c r="G11" s="4"/>
      <c r="I11" s="59" t="s">
        <v>78</v>
      </c>
      <c r="J11" s="1"/>
    </row>
    <row r="12" spans="2:14" x14ac:dyDescent="0.45">
      <c r="B12" s="15" t="s">
        <v>13</v>
      </c>
      <c r="C12" s="17">
        <f>ROUNDDOWN((365-C11)/12*C9*24,0)</f>
        <v>163</v>
      </c>
      <c r="D12" s="60" t="s">
        <v>12</v>
      </c>
      <c r="E12" s="4">
        <v>5000</v>
      </c>
      <c r="F12" s="63" t="s">
        <v>23</v>
      </c>
      <c r="G12" s="4">
        <v>10000</v>
      </c>
      <c r="I12" s="5" t="s">
        <v>52</v>
      </c>
      <c r="J12" s="1"/>
    </row>
    <row r="13" spans="2:14" x14ac:dyDescent="0.45">
      <c r="B13" s="15"/>
      <c r="C13" s="15"/>
      <c r="D13" s="60" t="s">
        <v>58</v>
      </c>
      <c r="E13" s="4"/>
      <c r="F13" s="63" t="s">
        <v>24</v>
      </c>
      <c r="G13" s="4">
        <v>15000</v>
      </c>
      <c r="I13" s="5" t="s">
        <v>53</v>
      </c>
      <c r="J13" s="1"/>
    </row>
    <row r="14" spans="2:14" ht="18.75" customHeight="1" x14ac:dyDescent="0.45">
      <c r="B14" s="121" t="s">
        <v>14</v>
      </c>
      <c r="C14" s="122"/>
      <c r="D14" s="5"/>
      <c r="E14" s="4"/>
      <c r="F14" s="5"/>
      <c r="G14" s="4"/>
      <c r="I14" s="5" t="s">
        <v>54</v>
      </c>
      <c r="J14" s="1"/>
    </row>
    <row r="15" spans="2:14" x14ac:dyDescent="0.45">
      <c r="B15" s="60" t="s">
        <v>15</v>
      </c>
      <c r="C15" s="15">
        <v>1.25</v>
      </c>
      <c r="D15" s="29"/>
      <c r="E15" s="32"/>
      <c r="F15" s="29"/>
      <c r="G15" s="32"/>
      <c r="I15" s="5" t="s">
        <v>55</v>
      </c>
      <c r="J15" s="1"/>
    </row>
    <row r="16" spans="2:14" x14ac:dyDescent="0.45">
      <c r="B16" s="60" t="s">
        <v>18</v>
      </c>
      <c r="C16" s="15">
        <v>1.35</v>
      </c>
      <c r="D16" s="29"/>
      <c r="E16" s="32"/>
      <c r="F16" s="29"/>
      <c r="G16" s="32"/>
      <c r="I16" s="5" t="s">
        <v>83</v>
      </c>
      <c r="J16" s="1"/>
    </row>
    <row r="17" spans="2:11" x14ac:dyDescent="0.45">
      <c r="B17" s="60" t="s">
        <v>20</v>
      </c>
      <c r="C17" s="15">
        <v>1.5</v>
      </c>
      <c r="D17" s="29"/>
      <c r="E17" s="32"/>
      <c r="F17" s="29"/>
      <c r="G17" s="32"/>
      <c r="I17" s="5" t="s">
        <v>18</v>
      </c>
      <c r="J17" s="1"/>
    </row>
    <row r="18" spans="2:11" x14ac:dyDescent="0.45">
      <c r="B18" s="61" t="s">
        <v>22</v>
      </c>
      <c r="C18" s="16">
        <v>1.6</v>
      </c>
      <c r="D18" s="6"/>
      <c r="E18" s="7"/>
      <c r="F18" s="6"/>
      <c r="G18" s="7"/>
      <c r="I18" s="6" t="s">
        <v>56</v>
      </c>
      <c r="J18" s="1"/>
    </row>
    <row r="21" spans="2:11" ht="20.25" customHeight="1" thickBot="1" x14ac:dyDescent="0.5">
      <c r="B21" s="136">
        <f>B3</f>
        <v>2019</v>
      </c>
      <c r="C21" s="136"/>
      <c r="D21" s="42" t="s">
        <v>0</v>
      </c>
      <c r="E21" s="43">
        <f>D3</f>
        <v>6</v>
      </c>
      <c r="F21" s="42" t="s">
        <v>4</v>
      </c>
    </row>
    <row r="22" spans="2:11" ht="11.25" customHeight="1" thickTop="1" x14ac:dyDescent="0.45"/>
    <row r="23" spans="2:11" x14ac:dyDescent="0.45">
      <c r="C23" s="137" t="s">
        <v>72</v>
      </c>
      <c r="D23" s="139" t="s">
        <v>74</v>
      </c>
      <c r="E23" s="140"/>
      <c r="F23" s="137" t="s">
        <v>73</v>
      </c>
      <c r="G23" s="139" t="s">
        <v>75</v>
      </c>
      <c r="H23" s="143"/>
      <c r="I23" s="143"/>
      <c r="J23" s="143"/>
      <c r="K23" s="140"/>
    </row>
    <row r="24" spans="2:11" x14ac:dyDescent="0.45">
      <c r="C24" s="138"/>
      <c r="D24" s="141"/>
      <c r="E24" s="142"/>
      <c r="F24" s="138"/>
      <c r="G24" s="141"/>
      <c r="H24" s="144"/>
      <c r="I24" s="144"/>
      <c r="J24" s="144"/>
      <c r="K24" s="142"/>
    </row>
    <row r="25" spans="2:11" ht="8.25" customHeight="1" x14ac:dyDescent="0.45">
      <c r="J25" s="1"/>
      <c r="K25" s="1"/>
    </row>
    <row r="26" spans="2:11" ht="32.4" x14ac:dyDescent="0.45">
      <c r="B26" s="45" t="s">
        <v>76</v>
      </c>
      <c r="C26" s="45" t="s">
        <v>25</v>
      </c>
      <c r="D26" s="45" t="s">
        <v>26</v>
      </c>
      <c r="E26" s="45" t="s">
        <v>27</v>
      </c>
      <c r="F26" s="45" t="s">
        <v>5</v>
      </c>
      <c r="G26" s="45" t="s">
        <v>28</v>
      </c>
      <c r="H26" s="46" t="s">
        <v>29</v>
      </c>
      <c r="I26" s="46" t="s">
        <v>30</v>
      </c>
      <c r="J26" s="46" t="s">
        <v>31</v>
      </c>
      <c r="K26" s="46" t="s">
        <v>32</v>
      </c>
    </row>
    <row r="27" spans="2:11" x14ac:dyDescent="0.45">
      <c r="B27" s="49">
        <f>IF($G$3="月末",DATE($B$3,$D$3,1),IF($G$3="10日",DATE($B$3,$D$3-1,11),IF($G$3="20日",DATE($B$3,$D$3-1,21))))</f>
        <v>43617</v>
      </c>
      <c r="C27" s="44">
        <f t="shared" ref="C27:C42" si="0">B27</f>
        <v>43617</v>
      </c>
      <c r="D27" s="53" t="s">
        <v>77</v>
      </c>
      <c r="E27" s="11"/>
      <c r="F27" s="11"/>
      <c r="G27" s="55">
        <f>IF((F27-(IF(E27&lt;$C$6,$C$6,E27))-$C$8)&lt;0,0,(F27-(IF(E27&lt;$C$6,$C$6,E27))-$C$8))</f>
        <v>0</v>
      </c>
      <c r="H27" s="55">
        <f>IF(ISERROR(IF(OR(D27="出勤",D27="遅刻"),IF(F27&lt;$C$10,F27-$C$7,$C$10-#REF!),0)),"",IF(OR(D27="出勤",D27="遅刻"),IF(F27&lt;$C$10,F27-$C$7,$C$10-$C$7),0))</f>
        <v>0</v>
      </c>
      <c r="I27" s="55">
        <f>IF(OR(D27="出勤",D27="遅刻"),IF(F27-$C$10&lt;0,0,F27-$C$10),0)</f>
        <v>0</v>
      </c>
      <c r="J27" s="55">
        <f>IF(D27="休日出勤",IF((F27-(IF(E27&lt;$C$6,$C$6,E27))-$C$8)&lt;0,0,(F27-(IF(E27&lt;$C$6,$C$6,E27))-$C$8)),0)</f>
        <v>0</v>
      </c>
      <c r="K27" s="55">
        <f>IF(D27="休日出勤",IF(F27-$C$10&lt;0,0,F27-$C$10),0)</f>
        <v>0</v>
      </c>
    </row>
    <row r="28" spans="2:11" x14ac:dyDescent="0.45">
      <c r="B28" s="50">
        <f t="shared" ref="B28:B51" si="1">B27+1</f>
        <v>43618</v>
      </c>
      <c r="C28" s="44">
        <f t="shared" si="0"/>
        <v>43618</v>
      </c>
      <c r="D28" s="53" t="s">
        <v>77</v>
      </c>
      <c r="E28" s="12"/>
      <c r="F28" s="12"/>
      <c r="G28" s="55">
        <f t="shared" ref="G28:G59" si="2">IF((F28-(IF(E28&lt;$C$6,$C$6,E28))-$C$8)&lt;0,0,(F28-(IF(E28&lt;$C$6,$C$6,E28))-$C$8))</f>
        <v>0</v>
      </c>
      <c r="H28" s="55">
        <f>IF(ISERROR(IF(OR(D28="出勤",D28="遅刻"),IF(F28&lt;$C$10,F28-$C$7,$C$10-#REF!),0)),"",IF(OR(D28="出勤",D28="遅刻"),IF(F28&lt;$C$10,F28-$C$7,$C$10-$C$7),0))</f>
        <v>0</v>
      </c>
      <c r="I28" s="55">
        <f t="shared" ref="I28:I59" si="3">IF(OR(D28="出勤",D28="遅刻"),IF(F28-$C$10&lt;0,0,F28-$C$10),0)</f>
        <v>0</v>
      </c>
      <c r="J28" s="55">
        <f t="shared" ref="J28:J59" si="4">IF(D28="休日出勤",IF((F28-(IF(E28&lt;$C$6,$C$6,E28))-$C$8)&lt;0,0,(F28-(IF(E28&lt;$C$6,$C$6,E28))-$C$8)),0)</f>
        <v>0</v>
      </c>
      <c r="K28" s="55">
        <f t="shared" ref="K28:K59" si="5">IF(D28="休日出勤",IF(F28-$C$10&lt;0,0,F28-$C$10),0)</f>
        <v>0</v>
      </c>
    </row>
    <row r="29" spans="2:11" x14ac:dyDescent="0.45">
      <c r="B29" s="50">
        <f t="shared" si="1"/>
        <v>43619</v>
      </c>
      <c r="C29" s="44">
        <f t="shared" si="0"/>
        <v>43619</v>
      </c>
      <c r="D29" s="53" t="s">
        <v>52</v>
      </c>
      <c r="E29" s="12">
        <v>0.375</v>
      </c>
      <c r="F29" s="12">
        <v>0.75</v>
      </c>
      <c r="G29" s="55">
        <f t="shared" si="2"/>
        <v>0.33333333333333331</v>
      </c>
      <c r="H29" s="55">
        <f>IF(ISERROR(IF(OR(D29="出勤",D29="遅刻"),IF(F29&lt;$C$10,F29-$C$7,$C$10-#REF!),0)),"",IF(OR(D29="出勤",D29="遅刻"),IF(F29&lt;$C$10,F29-$C$7,$C$10-$C$7),0))</f>
        <v>0</v>
      </c>
      <c r="I29" s="55">
        <f t="shared" si="3"/>
        <v>0</v>
      </c>
      <c r="J29" s="55">
        <f t="shared" si="4"/>
        <v>0</v>
      </c>
      <c r="K29" s="55">
        <f t="shared" si="5"/>
        <v>0</v>
      </c>
    </row>
    <row r="30" spans="2:11" x14ac:dyDescent="0.45">
      <c r="B30" s="50">
        <f t="shared" si="1"/>
        <v>43620</v>
      </c>
      <c r="C30" s="44">
        <f t="shared" si="0"/>
        <v>43620</v>
      </c>
      <c r="D30" s="53" t="s">
        <v>52</v>
      </c>
      <c r="E30" s="12">
        <v>0.375</v>
      </c>
      <c r="F30" s="12">
        <v>0.75</v>
      </c>
      <c r="G30" s="55">
        <f t="shared" si="2"/>
        <v>0.33333333333333331</v>
      </c>
      <c r="H30" s="55">
        <f>IF(ISERROR(IF(OR(D30="出勤",D30="遅刻"),IF(F30&lt;$C$10,F30-$C$7,$C$10-#REF!),0)),"",IF(OR(D30="出勤",D30="遅刻"),IF(F30&lt;$C$10,F30-$C$7,$C$10-$C$7),0))</f>
        <v>0</v>
      </c>
      <c r="I30" s="55">
        <f t="shared" si="3"/>
        <v>0</v>
      </c>
      <c r="J30" s="55">
        <f t="shared" si="4"/>
        <v>0</v>
      </c>
      <c r="K30" s="55">
        <f t="shared" si="5"/>
        <v>0</v>
      </c>
    </row>
    <row r="31" spans="2:11" x14ac:dyDescent="0.45">
      <c r="B31" s="50">
        <f t="shared" si="1"/>
        <v>43621</v>
      </c>
      <c r="C31" s="44">
        <f t="shared" si="0"/>
        <v>43621</v>
      </c>
      <c r="D31" s="53" t="s">
        <v>52</v>
      </c>
      <c r="E31" s="12">
        <v>0.375</v>
      </c>
      <c r="F31" s="12">
        <v>0.75</v>
      </c>
      <c r="G31" s="55">
        <f t="shared" si="2"/>
        <v>0.33333333333333331</v>
      </c>
      <c r="H31" s="55">
        <f>IF(ISERROR(IF(OR(D31="出勤",D31="遅刻"),IF(F31&lt;$C$10,F31-$C$7,$C$10-#REF!),0)),"",IF(OR(D31="出勤",D31="遅刻"),IF(F31&lt;$C$10,F31-$C$7,$C$10-$C$7),0))</f>
        <v>0</v>
      </c>
      <c r="I31" s="55">
        <f t="shared" si="3"/>
        <v>0</v>
      </c>
      <c r="J31" s="55">
        <f t="shared" si="4"/>
        <v>0</v>
      </c>
      <c r="K31" s="55">
        <f t="shared" si="5"/>
        <v>0</v>
      </c>
    </row>
    <row r="32" spans="2:11" x14ac:dyDescent="0.45">
      <c r="B32" s="50">
        <f t="shared" si="1"/>
        <v>43622</v>
      </c>
      <c r="C32" s="44">
        <f t="shared" si="0"/>
        <v>43622</v>
      </c>
      <c r="D32" s="53" t="s">
        <v>52</v>
      </c>
      <c r="E32" s="12">
        <v>0.375</v>
      </c>
      <c r="F32" s="12">
        <v>0.75</v>
      </c>
      <c r="G32" s="55">
        <f t="shared" si="2"/>
        <v>0.33333333333333331</v>
      </c>
      <c r="H32" s="55">
        <f>IF(ISERROR(IF(OR(D32="出勤",D32="遅刻"),IF(F32&lt;$C$10,F32-$C$7,$C$10-#REF!),0)),"",IF(OR(D32="出勤",D32="遅刻"),IF(F32&lt;$C$10,F32-$C$7,$C$10-$C$7),0))</f>
        <v>0</v>
      </c>
      <c r="I32" s="55">
        <f t="shared" si="3"/>
        <v>0</v>
      </c>
      <c r="J32" s="55">
        <f t="shared" si="4"/>
        <v>0</v>
      </c>
      <c r="K32" s="55">
        <f t="shared" si="5"/>
        <v>0</v>
      </c>
    </row>
    <row r="33" spans="2:16" x14ac:dyDescent="0.45">
      <c r="B33" s="50">
        <f t="shared" si="1"/>
        <v>43623</v>
      </c>
      <c r="C33" s="44">
        <f t="shared" si="0"/>
        <v>43623</v>
      </c>
      <c r="D33" s="53" t="s">
        <v>52</v>
      </c>
      <c r="E33" s="12">
        <v>0.375</v>
      </c>
      <c r="F33" s="12">
        <v>0.79166666666666663</v>
      </c>
      <c r="G33" s="55">
        <f t="shared" si="2"/>
        <v>0.37499999999999994</v>
      </c>
      <c r="H33" s="55">
        <f>IF(ISERROR(IF(OR(D33="出勤",D33="遅刻"),IF(F33&lt;$C$10,F33-$C$7,$C$10-#REF!),0)),"",IF(OR(D33="出勤",D33="遅刻"),IF(F33&lt;$C$10,F33-$C$7,$C$10-$C$7),0))</f>
        <v>4.166666666666663E-2</v>
      </c>
      <c r="I33" s="55">
        <f t="shared" si="3"/>
        <v>0</v>
      </c>
      <c r="J33" s="55">
        <f t="shared" si="4"/>
        <v>0</v>
      </c>
      <c r="K33" s="55">
        <f t="shared" si="5"/>
        <v>0</v>
      </c>
    </row>
    <row r="34" spans="2:16" x14ac:dyDescent="0.45">
      <c r="B34" s="50">
        <f t="shared" si="1"/>
        <v>43624</v>
      </c>
      <c r="C34" s="44">
        <f t="shared" si="0"/>
        <v>43624</v>
      </c>
      <c r="D34" s="53" t="s">
        <v>77</v>
      </c>
      <c r="E34" s="12"/>
      <c r="F34" s="12"/>
      <c r="G34" s="55">
        <f t="shared" si="2"/>
        <v>0</v>
      </c>
      <c r="H34" s="55">
        <f>IF(ISERROR(IF(OR(D34="出勤",D34="遅刻"),IF(F34&lt;$C$10,F34-$C$7,$C$10-#REF!),0)),"",IF(OR(D34="出勤",D34="遅刻"),IF(F34&lt;$C$10,F34-$C$7,$C$10-$C$7),0))</f>
        <v>0</v>
      </c>
      <c r="I34" s="55">
        <f t="shared" si="3"/>
        <v>0</v>
      </c>
      <c r="J34" s="55">
        <f t="shared" si="4"/>
        <v>0</v>
      </c>
      <c r="K34" s="55">
        <f t="shared" si="5"/>
        <v>0</v>
      </c>
    </row>
    <row r="35" spans="2:16" x14ac:dyDescent="0.45">
      <c r="B35" s="50">
        <f t="shared" si="1"/>
        <v>43625</v>
      </c>
      <c r="C35" s="44">
        <f t="shared" si="0"/>
        <v>43625</v>
      </c>
      <c r="D35" s="53" t="s">
        <v>77</v>
      </c>
      <c r="E35" s="12"/>
      <c r="F35" s="12"/>
      <c r="G35" s="55">
        <f t="shared" si="2"/>
        <v>0</v>
      </c>
      <c r="H35" s="55">
        <f>IF(ISERROR(IF(OR(D35="出勤",D35="遅刻"),IF(F35&lt;$C$10,F35-$C$7,$C$10-#REF!),0)),"",IF(OR(D35="出勤",D35="遅刻"),IF(F35&lt;$C$10,F35-$C$7,$C$10-$C$7),0))</f>
        <v>0</v>
      </c>
      <c r="I35" s="55">
        <f t="shared" si="3"/>
        <v>0</v>
      </c>
      <c r="J35" s="55">
        <f t="shared" si="4"/>
        <v>0</v>
      </c>
      <c r="K35" s="55">
        <f t="shared" si="5"/>
        <v>0</v>
      </c>
    </row>
    <row r="36" spans="2:16" x14ac:dyDescent="0.45">
      <c r="B36" s="50">
        <f t="shared" si="1"/>
        <v>43626</v>
      </c>
      <c r="C36" s="44">
        <f t="shared" si="0"/>
        <v>43626</v>
      </c>
      <c r="D36" s="53" t="s">
        <v>52</v>
      </c>
      <c r="E36" s="12">
        <v>0.375</v>
      </c>
      <c r="F36" s="12">
        <v>0.75</v>
      </c>
      <c r="G36" s="55">
        <f t="shared" si="2"/>
        <v>0.33333333333333331</v>
      </c>
      <c r="H36" s="55">
        <f>IF(ISERROR(IF(OR(D36="出勤",D36="遅刻"),IF(F36&lt;$C$10,F36-$C$7,$C$10-#REF!),0)),"",IF(OR(D36="出勤",D36="遅刻"),IF(F36&lt;$C$10,F36-$C$7,$C$10-$C$7),0))</f>
        <v>0</v>
      </c>
      <c r="I36" s="55">
        <f t="shared" si="3"/>
        <v>0</v>
      </c>
      <c r="J36" s="55">
        <f t="shared" si="4"/>
        <v>0</v>
      </c>
      <c r="K36" s="55">
        <f t="shared" si="5"/>
        <v>0</v>
      </c>
    </row>
    <row r="37" spans="2:16" x14ac:dyDescent="0.45">
      <c r="B37" s="50">
        <f t="shared" si="1"/>
        <v>43627</v>
      </c>
      <c r="C37" s="44">
        <f t="shared" si="0"/>
        <v>43627</v>
      </c>
      <c r="D37" s="53" t="s">
        <v>52</v>
      </c>
      <c r="E37" s="12">
        <v>0.375</v>
      </c>
      <c r="F37" s="12">
        <v>0.75</v>
      </c>
      <c r="G37" s="55">
        <f t="shared" si="2"/>
        <v>0.33333333333333331</v>
      </c>
      <c r="H37" s="55">
        <f>IF(ISERROR(IF(OR(D37="出勤",D37="遅刻"),IF(F37&lt;$C$10,F37-$C$7,$C$10-#REF!),0)),"",IF(OR(D37="出勤",D37="遅刻"),IF(F37&lt;$C$10,F37-$C$7,$C$10-$C$7),0))</f>
        <v>0</v>
      </c>
      <c r="I37" s="55">
        <f t="shared" si="3"/>
        <v>0</v>
      </c>
      <c r="J37" s="55">
        <f t="shared" si="4"/>
        <v>0</v>
      </c>
      <c r="K37" s="55">
        <f t="shared" si="5"/>
        <v>0</v>
      </c>
    </row>
    <row r="38" spans="2:16" x14ac:dyDescent="0.45">
      <c r="B38" s="50">
        <f t="shared" si="1"/>
        <v>43628</v>
      </c>
      <c r="C38" s="44">
        <f t="shared" si="0"/>
        <v>43628</v>
      </c>
      <c r="D38" s="53" t="s">
        <v>52</v>
      </c>
      <c r="E38" s="12">
        <v>0.375</v>
      </c>
      <c r="F38" s="12">
        <v>0.75</v>
      </c>
      <c r="G38" s="55">
        <f t="shared" si="2"/>
        <v>0.33333333333333331</v>
      </c>
      <c r="H38" s="55">
        <f>IF(ISERROR(IF(OR(D38="出勤",D38="遅刻"),IF(F38&lt;$C$10,F38-$C$7,$C$10-#REF!),0)),"",IF(OR(D38="出勤",D38="遅刻"),IF(F38&lt;$C$10,F38-$C$7,$C$10-$C$7),0))</f>
        <v>0</v>
      </c>
      <c r="I38" s="55">
        <f t="shared" si="3"/>
        <v>0</v>
      </c>
      <c r="J38" s="55">
        <f t="shared" si="4"/>
        <v>0</v>
      </c>
      <c r="K38" s="55">
        <f t="shared" si="5"/>
        <v>0</v>
      </c>
    </row>
    <row r="39" spans="2:16" x14ac:dyDescent="0.45">
      <c r="B39" s="50">
        <f t="shared" si="1"/>
        <v>43629</v>
      </c>
      <c r="C39" s="44">
        <f t="shared" si="0"/>
        <v>43629</v>
      </c>
      <c r="D39" s="53" t="s">
        <v>52</v>
      </c>
      <c r="E39" s="12">
        <v>0.375</v>
      </c>
      <c r="F39" s="12">
        <v>0.79166666666666663</v>
      </c>
      <c r="G39" s="55">
        <f t="shared" si="2"/>
        <v>0.37499999999999994</v>
      </c>
      <c r="H39" s="55">
        <f>IF(ISERROR(IF(OR(D39="出勤",D39="遅刻"),IF(F39&lt;$C$10,F39-$C$7,$C$10-#REF!),0)),"",IF(OR(D39="出勤",D39="遅刻"),IF(F39&lt;$C$10,F39-$C$7,$C$10-$C$7),0))</f>
        <v>4.166666666666663E-2</v>
      </c>
      <c r="I39" s="55">
        <f t="shared" si="3"/>
        <v>0</v>
      </c>
      <c r="J39" s="55">
        <f t="shared" si="4"/>
        <v>0</v>
      </c>
      <c r="K39" s="55">
        <f t="shared" si="5"/>
        <v>0</v>
      </c>
      <c r="P39" s="30"/>
    </row>
    <row r="40" spans="2:16" x14ac:dyDescent="0.45">
      <c r="B40" s="50">
        <f t="shared" si="1"/>
        <v>43630</v>
      </c>
      <c r="C40" s="44">
        <f t="shared" si="0"/>
        <v>43630</v>
      </c>
      <c r="D40" s="53" t="s">
        <v>52</v>
      </c>
      <c r="E40" s="12">
        <v>0.375</v>
      </c>
      <c r="F40" s="12">
        <v>0.75</v>
      </c>
      <c r="G40" s="55">
        <f t="shared" si="2"/>
        <v>0.33333333333333331</v>
      </c>
      <c r="H40" s="55">
        <f>IF(ISERROR(IF(OR(D40="出勤",D40="遅刻"),IF(F40&lt;$C$10,F40-$C$7,$C$10-#REF!),0)),"",IF(OR(D40="出勤",D40="遅刻"),IF(F40&lt;$C$10,F40-$C$7,$C$10-$C$7),0))</f>
        <v>0</v>
      </c>
      <c r="I40" s="55">
        <f t="shared" si="3"/>
        <v>0</v>
      </c>
      <c r="J40" s="55">
        <f t="shared" si="4"/>
        <v>0</v>
      </c>
      <c r="K40" s="55">
        <f t="shared" si="5"/>
        <v>0</v>
      </c>
      <c r="P40" s="30"/>
    </row>
    <row r="41" spans="2:16" x14ac:dyDescent="0.45">
      <c r="B41" s="50">
        <f t="shared" si="1"/>
        <v>43631</v>
      </c>
      <c r="C41" s="44">
        <f t="shared" si="0"/>
        <v>43631</v>
      </c>
      <c r="D41" s="53" t="s">
        <v>77</v>
      </c>
      <c r="E41" s="12"/>
      <c r="F41" s="12"/>
      <c r="G41" s="55">
        <f t="shared" si="2"/>
        <v>0</v>
      </c>
      <c r="H41" s="55">
        <f>IF(ISERROR(IF(OR(D41="出勤",D41="遅刻"),IF(F41&lt;$C$10,F41-$C$7,$C$10-#REF!),0)),"",IF(OR(D41="出勤",D41="遅刻"),IF(F41&lt;$C$10,F41-$C$7,$C$10-$C$7),0))</f>
        <v>0</v>
      </c>
      <c r="I41" s="55">
        <f t="shared" si="3"/>
        <v>0</v>
      </c>
      <c r="J41" s="55">
        <f t="shared" si="4"/>
        <v>0</v>
      </c>
      <c r="K41" s="55">
        <f t="shared" si="5"/>
        <v>0</v>
      </c>
      <c r="P41" s="30"/>
    </row>
    <row r="42" spans="2:16" ht="18" x14ac:dyDescent="0.45">
      <c r="B42" s="50">
        <f t="shared" si="1"/>
        <v>43632</v>
      </c>
      <c r="C42" s="44">
        <f t="shared" si="0"/>
        <v>43632</v>
      </c>
      <c r="D42" s="53" t="s">
        <v>77</v>
      </c>
      <c r="E42" s="12"/>
      <c r="F42" s="12"/>
      <c r="G42" s="55">
        <f t="shared" si="2"/>
        <v>0</v>
      </c>
      <c r="H42" s="55">
        <f>IF(ISERROR(IF(OR(D42="出勤",D42="遅刻"),IF(F42&lt;$C$10,F42-$C$7,$C$10-#REF!),0)),"",IF(OR(D42="出勤",D42="遅刻"),IF(F42&lt;$C$10,F42-$C$7,$C$10-$C$7),0))</f>
        <v>0</v>
      </c>
      <c r="I42" s="55">
        <f t="shared" si="3"/>
        <v>0</v>
      </c>
      <c r="J42" s="55">
        <f t="shared" si="4"/>
        <v>0</v>
      </c>
      <c r="K42" s="55">
        <f t="shared" si="5"/>
        <v>0</v>
      </c>
      <c r="L42" s="27"/>
      <c r="P42" s="20"/>
    </row>
    <row r="43" spans="2:16" x14ac:dyDescent="0.45">
      <c r="B43" s="50">
        <f t="shared" si="1"/>
        <v>43633</v>
      </c>
      <c r="C43" s="44">
        <f t="shared" ref="C43:C59" si="6">B43</f>
        <v>43633</v>
      </c>
      <c r="D43" s="53" t="s">
        <v>52</v>
      </c>
      <c r="E43" s="12">
        <v>0.375</v>
      </c>
      <c r="F43" s="12">
        <v>0.75</v>
      </c>
      <c r="G43" s="55">
        <f t="shared" si="2"/>
        <v>0.33333333333333331</v>
      </c>
      <c r="H43" s="55">
        <f>IF(ISERROR(IF(OR(D43="出勤",D43="遅刻"),IF(F43&lt;$C$10,F43-$C$7,$C$10-#REF!),0)),"",IF(OR(D43="出勤",D43="遅刻"),IF(F43&lt;$C$10,F43-$C$7,$C$10-$C$7),0))</f>
        <v>0</v>
      </c>
      <c r="I43" s="55">
        <f t="shared" si="3"/>
        <v>0</v>
      </c>
      <c r="J43" s="55">
        <f t="shared" si="4"/>
        <v>0</v>
      </c>
      <c r="K43" s="55">
        <f t="shared" si="5"/>
        <v>0</v>
      </c>
    </row>
    <row r="44" spans="2:16" x14ac:dyDescent="0.45">
      <c r="B44" s="50">
        <f t="shared" si="1"/>
        <v>43634</v>
      </c>
      <c r="C44" s="44">
        <f t="shared" si="6"/>
        <v>43634</v>
      </c>
      <c r="D44" s="53" t="s">
        <v>53</v>
      </c>
      <c r="E44" s="12"/>
      <c r="F44" s="12"/>
      <c r="G44" s="55">
        <f t="shared" si="2"/>
        <v>0</v>
      </c>
      <c r="H44" s="55">
        <f>IF(ISERROR(IF(OR(D44="出勤",D44="遅刻"),IF(F44&lt;$C$10,F44-$C$7,$C$10-#REF!),0)),"",IF(OR(D44="出勤",D44="遅刻"),IF(F44&lt;$C$10,F44-$C$7,$C$10-$C$7),0))</f>
        <v>0</v>
      </c>
      <c r="I44" s="55">
        <f t="shared" si="3"/>
        <v>0</v>
      </c>
      <c r="J44" s="55">
        <f t="shared" si="4"/>
        <v>0</v>
      </c>
      <c r="K44" s="55">
        <f t="shared" si="5"/>
        <v>0</v>
      </c>
    </row>
    <row r="45" spans="2:16" x14ac:dyDescent="0.45">
      <c r="B45" s="50">
        <f t="shared" si="1"/>
        <v>43635</v>
      </c>
      <c r="C45" s="44">
        <f t="shared" si="6"/>
        <v>43635</v>
      </c>
      <c r="D45" s="53" t="s">
        <v>52</v>
      </c>
      <c r="E45" s="12">
        <v>0.375</v>
      </c>
      <c r="F45" s="12">
        <v>0.75</v>
      </c>
      <c r="G45" s="55">
        <f t="shared" si="2"/>
        <v>0.33333333333333331</v>
      </c>
      <c r="H45" s="55">
        <f>IF(ISERROR(IF(OR(D45="出勤",D45="遅刻"),IF(F45&lt;$C$10,F45-$C$7,$C$10-#REF!),0)),"",IF(OR(D45="出勤",D45="遅刻"),IF(F45&lt;$C$10,F45-$C$7,$C$10-$C$7),0))</f>
        <v>0</v>
      </c>
      <c r="I45" s="55">
        <f t="shared" si="3"/>
        <v>0</v>
      </c>
      <c r="J45" s="55">
        <f t="shared" si="4"/>
        <v>0</v>
      </c>
      <c r="K45" s="55">
        <f t="shared" si="5"/>
        <v>0</v>
      </c>
    </row>
    <row r="46" spans="2:16" x14ac:dyDescent="0.45">
      <c r="B46" s="50">
        <f t="shared" si="1"/>
        <v>43636</v>
      </c>
      <c r="C46" s="44">
        <f t="shared" si="6"/>
        <v>43636</v>
      </c>
      <c r="D46" s="53" t="s">
        <v>55</v>
      </c>
      <c r="E46" s="12">
        <v>0.375</v>
      </c>
      <c r="F46" s="12">
        <v>0.625</v>
      </c>
      <c r="G46" s="55">
        <f t="shared" si="2"/>
        <v>0.20833333333333334</v>
      </c>
      <c r="H46" s="55">
        <f>IF(ISERROR(IF(OR(D46="出勤",D46="遅刻"),IF(F46&lt;$C$10,F46-$C$7,$C$10-#REF!),0)),"",IF(OR(D46="出勤",D46="遅刻"),IF(F46&lt;$C$10,F46-$C$7,$C$10-$C$7),0))</f>
        <v>0</v>
      </c>
      <c r="I46" s="55">
        <f t="shared" si="3"/>
        <v>0</v>
      </c>
      <c r="J46" s="55">
        <f t="shared" si="4"/>
        <v>0</v>
      </c>
      <c r="K46" s="55">
        <f t="shared" si="5"/>
        <v>0</v>
      </c>
    </row>
    <row r="47" spans="2:16" x14ac:dyDescent="0.45">
      <c r="B47" s="50">
        <f t="shared" si="1"/>
        <v>43637</v>
      </c>
      <c r="C47" s="44">
        <f t="shared" si="6"/>
        <v>43637</v>
      </c>
      <c r="D47" s="53" t="s">
        <v>53</v>
      </c>
      <c r="E47" s="12"/>
      <c r="F47" s="12"/>
      <c r="G47" s="55">
        <f t="shared" si="2"/>
        <v>0</v>
      </c>
      <c r="H47" s="55">
        <f>IF(ISERROR(IF(OR(D47="出勤",D47="遅刻"),IF(F47&lt;$C$10,F47-$C$7,$C$10-#REF!),0)),"",IF(OR(D47="出勤",D47="遅刻"),IF(F47&lt;$C$10,F47-$C$7,$C$10-$C$7),0))</f>
        <v>0</v>
      </c>
      <c r="I47" s="55">
        <f t="shared" si="3"/>
        <v>0</v>
      </c>
      <c r="J47" s="55">
        <f t="shared" si="4"/>
        <v>0</v>
      </c>
      <c r="K47" s="55">
        <f t="shared" si="5"/>
        <v>0</v>
      </c>
    </row>
    <row r="48" spans="2:16" x14ac:dyDescent="0.45">
      <c r="B48" s="50">
        <f t="shared" si="1"/>
        <v>43638</v>
      </c>
      <c r="C48" s="44">
        <f t="shared" si="6"/>
        <v>43638</v>
      </c>
      <c r="D48" s="53" t="s">
        <v>77</v>
      </c>
      <c r="E48" s="12"/>
      <c r="F48" s="12"/>
      <c r="G48" s="55">
        <f t="shared" si="2"/>
        <v>0</v>
      </c>
      <c r="H48" s="55">
        <f>IF(ISERROR(IF(OR(D48="出勤",D48="遅刻"),IF(F48&lt;$C$10,F48-$C$7,$C$10-#REF!),0)),"",IF(OR(D48="出勤",D48="遅刻"),IF(F48&lt;$C$10,F48-$C$7,$C$10-$C$7),0))</f>
        <v>0</v>
      </c>
      <c r="I48" s="55">
        <f t="shared" si="3"/>
        <v>0</v>
      </c>
      <c r="J48" s="55">
        <f t="shared" si="4"/>
        <v>0</v>
      </c>
      <c r="K48" s="55">
        <f t="shared" si="5"/>
        <v>0</v>
      </c>
    </row>
    <row r="49" spans="2:11" x14ac:dyDescent="0.45">
      <c r="B49" s="50">
        <f t="shared" si="1"/>
        <v>43639</v>
      </c>
      <c r="C49" s="44">
        <f t="shared" si="6"/>
        <v>43639</v>
      </c>
      <c r="D49" s="53" t="s">
        <v>77</v>
      </c>
      <c r="E49" s="12"/>
      <c r="F49" s="12"/>
      <c r="G49" s="55">
        <f t="shared" si="2"/>
        <v>0</v>
      </c>
      <c r="H49" s="55">
        <f>IF(ISERROR(IF(OR(D49="出勤",D49="遅刻"),IF(F49&lt;$C$10,F49-$C$7,$C$10-#REF!),0)),"",IF(OR(D49="出勤",D49="遅刻"),IF(F49&lt;$C$10,F49-$C$7,$C$10-$C$7),0))</f>
        <v>0</v>
      </c>
      <c r="I49" s="55">
        <f t="shared" si="3"/>
        <v>0</v>
      </c>
      <c r="J49" s="55">
        <f t="shared" si="4"/>
        <v>0</v>
      </c>
      <c r="K49" s="55">
        <f t="shared" si="5"/>
        <v>0</v>
      </c>
    </row>
    <row r="50" spans="2:11" x14ac:dyDescent="0.45">
      <c r="B50" s="50">
        <f t="shared" si="1"/>
        <v>43640</v>
      </c>
      <c r="C50" s="44">
        <f t="shared" si="6"/>
        <v>43640</v>
      </c>
      <c r="D50" s="53" t="s">
        <v>54</v>
      </c>
      <c r="E50" s="12">
        <v>0.41666666666666669</v>
      </c>
      <c r="F50" s="12">
        <v>0.75</v>
      </c>
      <c r="G50" s="55">
        <f t="shared" si="2"/>
        <v>0.29166666666666663</v>
      </c>
      <c r="H50" s="55">
        <f>IF(ISERROR(IF(OR(D50="出勤",D50="遅刻"),IF(F50&lt;$C$10,F50-$C$7,$C$10-#REF!),0)),"",IF(OR(D50="出勤",D50="遅刻"),IF(F50&lt;$C$10,F50-$C$7,$C$10-$C$7),0))</f>
        <v>0</v>
      </c>
      <c r="I50" s="55">
        <f t="shared" si="3"/>
        <v>0</v>
      </c>
      <c r="J50" s="55">
        <f t="shared" si="4"/>
        <v>0</v>
      </c>
      <c r="K50" s="55">
        <f t="shared" si="5"/>
        <v>0</v>
      </c>
    </row>
    <row r="51" spans="2:11" x14ac:dyDescent="0.45">
      <c r="B51" s="50">
        <f t="shared" si="1"/>
        <v>43641</v>
      </c>
      <c r="C51" s="44">
        <f t="shared" si="6"/>
        <v>43641</v>
      </c>
      <c r="D51" s="53" t="s">
        <v>52</v>
      </c>
      <c r="E51" s="12">
        <v>0.375</v>
      </c>
      <c r="F51" s="12">
        <v>0.75</v>
      </c>
      <c r="G51" s="55">
        <f t="shared" si="2"/>
        <v>0.33333333333333331</v>
      </c>
      <c r="H51" s="55">
        <f>IF(ISERROR(IF(OR(D51="出勤",D51="遅刻"),IF(F51&lt;$C$10,F51-$C$7,$C$10-#REF!),0)),"",IF(OR(D51="出勤",D51="遅刻"),IF(F51&lt;$C$10,F51-$C$7,$C$10-$C$7),0))</f>
        <v>0</v>
      </c>
      <c r="I51" s="55">
        <f t="shared" si="3"/>
        <v>0</v>
      </c>
      <c r="J51" s="55">
        <f t="shared" si="4"/>
        <v>0</v>
      </c>
      <c r="K51" s="55">
        <f t="shared" si="5"/>
        <v>0</v>
      </c>
    </row>
    <row r="52" spans="2:11" x14ac:dyDescent="0.45">
      <c r="B52" s="50">
        <f>IF(MONTH(B51+1)&lt;&gt;$D$3,"",IF(B51="","",IF(AND(DAY(B51+1)&gt;10,DAY(B51+1)&lt;15),"",B51+1)))</f>
        <v>43642</v>
      </c>
      <c r="C52" s="44">
        <f t="shared" si="6"/>
        <v>43642</v>
      </c>
      <c r="D52" s="53" t="s">
        <v>52</v>
      </c>
      <c r="E52" s="12">
        <v>0.375</v>
      </c>
      <c r="F52" s="12">
        <v>0.75</v>
      </c>
      <c r="G52" s="55">
        <f t="shared" si="2"/>
        <v>0.33333333333333331</v>
      </c>
      <c r="H52" s="55">
        <f>IF(ISERROR(IF(OR(D52="出勤",D52="遅刻"),IF(F52&lt;$C$10,F52-$C$7,$C$10-#REF!),0)),"",IF(OR(D52="出勤",D52="遅刻"),IF(F52&lt;$C$10,F52-$C$7,$C$10-$C$7),0))</f>
        <v>0</v>
      </c>
      <c r="I52" s="55">
        <f t="shared" si="3"/>
        <v>0</v>
      </c>
      <c r="J52" s="55">
        <f t="shared" si="4"/>
        <v>0</v>
      </c>
      <c r="K52" s="55">
        <f t="shared" si="5"/>
        <v>0</v>
      </c>
    </row>
    <row r="53" spans="2:11" x14ac:dyDescent="0.45">
      <c r="B53" s="50">
        <f>IF(B52="","",IF(AND(DAY(B52+1)&gt;20,DAY(B52+1)&lt;24),"",IF(B52="","",IF(MONTH(B52+1)&lt;&gt;$D$3,"",IF(B52="","",IF(AND(DAY(B52+1)&gt;10,DAY(B52+1)&lt;15),"",B52+1))))))</f>
        <v>43643</v>
      </c>
      <c r="C53" s="44">
        <f t="shared" si="6"/>
        <v>43643</v>
      </c>
      <c r="D53" s="53" t="s">
        <v>52</v>
      </c>
      <c r="E53" s="12">
        <v>0.375</v>
      </c>
      <c r="F53" s="12">
        <v>0.75</v>
      </c>
      <c r="G53" s="55">
        <f t="shared" si="2"/>
        <v>0.33333333333333331</v>
      </c>
      <c r="H53" s="55">
        <f>IF(ISERROR(IF(OR(D53="出勤",D53="遅刻"),IF(F53&lt;$C$10,F53-$C$7,$C$10-#REF!),0)),"",IF(OR(D53="出勤",D53="遅刻"),IF(F53&lt;$C$10,F53-$C$7,$C$10-$C$7),0))</f>
        <v>0</v>
      </c>
      <c r="I53" s="55">
        <f t="shared" si="3"/>
        <v>0</v>
      </c>
      <c r="J53" s="55">
        <f t="shared" si="4"/>
        <v>0</v>
      </c>
      <c r="K53" s="55">
        <f t="shared" si="5"/>
        <v>0</v>
      </c>
    </row>
    <row r="54" spans="2:11" x14ac:dyDescent="0.45">
      <c r="B54" s="50">
        <f t="shared" ref="B54:B59" si="7">IF(B53="","",IF(AND(DAY(B53+1)&gt;20,DAY(B53+1)&lt;24),"",IF(B53="","",IF(MONTH(B53+1)&lt;&gt;$D$3,"",IF(B53="","",IF(AND(DAY(B53+1)&gt;10,DAY(B53+1)&lt;15),"",B53+1))))))</f>
        <v>43644</v>
      </c>
      <c r="C54" s="44">
        <f t="shared" si="6"/>
        <v>43644</v>
      </c>
      <c r="D54" s="53" t="s">
        <v>52</v>
      </c>
      <c r="E54" s="12">
        <v>0.375</v>
      </c>
      <c r="F54" s="12">
        <v>0.875</v>
      </c>
      <c r="G54" s="55">
        <f t="shared" si="2"/>
        <v>0.45833333333333331</v>
      </c>
      <c r="H54" s="55">
        <f>IF(ISERROR(IF(OR(D54="出勤",D54="遅刻"),IF(F54&lt;$C$10,F54-$C$7,$C$10-#REF!),0)),"",IF(OR(D54="出勤",D54="遅刻"),IF(F54&lt;$C$10,F54-$C$7,$C$10-$C$7),0))</f>
        <v>0.125</v>
      </c>
      <c r="I54" s="55">
        <f t="shared" si="3"/>
        <v>0</v>
      </c>
      <c r="J54" s="55">
        <f t="shared" si="4"/>
        <v>0</v>
      </c>
      <c r="K54" s="55">
        <f t="shared" si="5"/>
        <v>0</v>
      </c>
    </row>
    <row r="55" spans="2:11" x14ac:dyDescent="0.45">
      <c r="B55" s="50">
        <f t="shared" si="7"/>
        <v>43645</v>
      </c>
      <c r="C55" s="44">
        <f t="shared" si="6"/>
        <v>43645</v>
      </c>
      <c r="D55" s="53" t="s">
        <v>77</v>
      </c>
      <c r="E55" s="12"/>
      <c r="F55" s="12"/>
      <c r="G55" s="55">
        <f t="shared" si="2"/>
        <v>0</v>
      </c>
      <c r="H55" s="55">
        <f>IF(ISERROR(IF(OR(D55="出勤",D55="遅刻"),IF(F55&lt;$C$10,F55-$C$7,$C$10-#REF!),0)),"",IF(OR(D55="出勤",D55="遅刻"),IF(F55&lt;$C$10,F55-$C$7,$C$10-$C$7),0))</f>
        <v>0</v>
      </c>
      <c r="I55" s="55">
        <f t="shared" si="3"/>
        <v>0</v>
      </c>
      <c r="J55" s="55">
        <f t="shared" si="4"/>
        <v>0</v>
      </c>
      <c r="K55" s="55">
        <f t="shared" si="5"/>
        <v>0</v>
      </c>
    </row>
    <row r="56" spans="2:11" x14ac:dyDescent="0.45">
      <c r="B56" s="50">
        <f t="shared" si="7"/>
        <v>43646</v>
      </c>
      <c r="C56" s="44">
        <f t="shared" si="6"/>
        <v>43646</v>
      </c>
      <c r="D56" s="53" t="s">
        <v>77</v>
      </c>
      <c r="E56" s="12"/>
      <c r="F56" s="12"/>
      <c r="G56" s="55">
        <f t="shared" si="2"/>
        <v>0</v>
      </c>
      <c r="H56" s="55">
        <f>IF(ISERROR(IF(OR(D56="出勤",D56="遅刻"),IF(F56&lt;$C$10,F56-$C$7,$C$10-#REF!),0)),"",IF(OR(D56="出勤",D56="遅刻"),IF(F56&lt;$C$10,F56-$C$7,$C$10-$C$7),0))</f>
        <v>0</v>
      </c>
      <c r="I56" s="55">
        <f t="shared" si="3"/>
        <v>0</v>
      </c>
      <c r="J56" s="55">
        <f t="shared" si="4"/>
        <v>0</v>
      </c>
      <c r="K56" s="55">
        <f t="shared" si="5"/>
        <v>0</v>
      </c>
    </row>
    <row r="57" spans="2:11" x14ac:dyDescent="0.45">
      <c r="B57" s="50" t="str">
        <f t="shared" si="7"/>
        <v/>
      </c>
      <c r="C57" s="44" t="str">
        <f t="shared" si="6"/>
        <v/>
      </c>
      <c r="D57" s="53" t="s">
        <v>77</v>
      </c>
      <c r="E57" s="12"/>
      <c r="F57" s="12"/>
      <c r="G57" s="55">
        <f t="shared" si="2"/>
        <v>0</v>
      </c>
      <c r="H57" s="55">
        <f>IF(ISERROR(IF(OR(D57="出勤",D57="遅刻"),IF(F57&lt;$C$10,F57-$C$7,$C$10-#REF!),0)),"",IF(OR(D57="出勤",D57="遅刻"),IF(F57&lt;$C$10,F57-$C$7,$C$10-$C$7),0))</f>
        <v>0</v>
      </c>
      <c r="I57" s="55">
        <f t="shared" si="3"/>
        <v>0</v>
      </c>
      <c r="J57" s="55">
        <f t="shared" si="4"/>
        <v>0</v>
      </c>
      <c r="K57" s="55">
        <f t="shared" si="5"/>
        <v>0</v>
      </c>
    </row>
    <row r="58" spans="2:11" x14ac:dyDescent="0.45">
      <c r="B58" s="50" t="str">
        <f t="shared" si="7"/>
        <v/>
      </c>
      <c r="C58" s="44" t="str">
        <f t="shared" si="6"/>
        <v/>
      </c>
      <c r="D58" s="53"/>
      <c r="E58" s="57"/>
      <c r="F58" s="57"/>
      <c r="G58" s="55">
        <f t="shared" si="2"/>
        <v>0</v>
      </c>
      <c r="H58" s="55">
        <f>IF(ISERROR(IF(OR(D58="出勤",D58="遅刻"),IF(F58&lt;$C$10,F58-$C$7,$C$10-#REF!),0)),"",IF(OR(D58="出勤",D58="遅刻"),IF(F58&lt;$C$10,F58-$C$7,$C$10-$C$7),0))</f>
        <v>0</v>
      </c>
      <c r="I58" s="55">
        <f t="shared" si="3"/>
        <v>0</v>
      </c>
      <c r="J58" s="55">
        <f t="shared" si="4"/>
        <v>0</v>
      </c>
      <c r="K58" s="55">
        <f t="shared" si="5"/>
        <v>0</v>
      </c>
    </row>
    <row r="59" spans="2:11" x14ac:dyDescent="0.45">
      <c r="B59" s="51" t="str">
        <f t="shared" si="7"/>
        <v/>
      </c>
      <c r="C59" s="52" t="str">
        <f t="shared" si="6"/>
        <v/>
      </c>
      <c r="D59" s="54"/>
      <c r="E59" s="58"/>
      <c r="F59" s="58"/>
      <c r="G59" s="56">
        <f t="shared" si="2"/>
        <v>0</v>
      </c>
      <c r="H59" s="56">
        <f>IF(ISERROR(IF(OR(D59="出勤",D59="遅刻"),IF(F59&lt;$C$10,F59-$C$7,$C$10-#REF!),0)),"",IF(OR(D59="出勤",D59="遅刻"),IF(F59&lt;$C$10,F59-$C$7,$C$10-$C$7),0))</f>
        <v>0</v>
      </c>
      <c r="I59" s="56">
        <f t="shared" si="3"/>
        <v>0</v>
      </c>
      <c r="J59" s="56">
        <f t="shared" si="4"/>
        <v>0</v>
      </c>
      <c r="K59" s="56">
        <f t="shared" si="5"/>
        <v>0</v>
      </c>
    </row>
    <row r="60" spans="2:11" x14ac:dyDescent="0.45">
      <c r="B60" s="66"/>
      <c r="C60" s="66"/>
      <c r="D60" s="66"/>
      <c r="E60" s="66"/>
      <c r="F60" s="65"/>
      <c r="G60" s="64">
        <f>SUM(G27:G59)</f>
        <v>6.0416666666666661</v>
      </c>
      <c r="H60" s="64">
        <f t="shared" ref="H60:K60" si="8">SUM(H27:H59)</f>
        <v>0.20833333333333326</v>
      </c>
      <c r="I60" s="64">
        <f t="shared" si="8"/>
        <v>0</v>
      </c>
      <c r="J60" s="64">
        <f t="shared" si="8"/>
        <v>0</v>
      </c>
      <c r="K60" s="64">
        <f t="shared" si="8"/>
        <v>0</v>
      </c>
    </row>
    <row r="61" spans="2:11" ht="6" customHeight="1" x14ac:dyDescent="0.45"/>
    <row r="62" spans="2:11" ht="18.75" customHeight="1" x14ac:dyDescent="0.45">
      <c r="B62" s="152" t="s">
        <v>33</v>
      </c>
      <c r="C62" s="152"/>
      <c r="D62" s="152"/>
      <c r="E62" s="152"/>
      <c r="F62" s="152"/>
      <c r="G62" s="152"/>
      <c r="H62" s="152"/>
      <c r="I62" s="152"/>
      <c r="J62" s="152"/>
      <c r="K62" s="152"/>
    </row>
    <row r="63" spans="2:11" ht="6" customHeight="1" x14ac:dyDescent="0.45"/>
    <row r="64" spans="2:11" ht="18.75" customHeight="1" thickBot="1" x14ac:dyDescent="0.5">
      <c r="B64" s="98">
        <f>B21</f>
        <v>2019</v>
      </c>
      <c r="C64" s="96" t="s">
        <v>84</v>
      </c>
      <c r="D64" s="99">
        <f>E21</f>
        <v>6</v>
      </c>
      <c r="E64" s="96" t="s">
        <v>85</v>
      </c>
      <c r="H64" s="96" t="s">
        <v>86</v>
      </c>
      <c r="I64" s="153" t="str">
        <f>D23</f>
        <v>営業部</v>
      </c>
      <c r="J64" s="153"/>
      <c r="K64" s="153"/>
    </row>
    <row r="65" spans="2:11" ht="21" customHeight="1" thickBot="1" x14ac:dyDescent="0.5">
      <c r="H65" s="97" t="s">
        <v>87</v>
      </c>
      <c r="I65" s="154" t="str">
        <f>G23</f>
        <v>計算　太郎</v>
      </c>
      <c r="J65" s="154"/>
      <c r="K65" s="154"/>
    </row>
    <row r="66" spans="2:11" ht="9.75" customHeight="1" thickBot="1" x14ac:dyDescent="0.5"/>
    <row r="67" spans="2:11" ht="18.75" customHeight="1" x14ac:dyDescent="0.45">
      <c r="B67" s="155" t="s">
        <v>93</v>
      </c>
      <c r="C67" s="67" t="s">
        <v>34</v>
      </c>
      <c r="D67" s="68" t="s">
        <v>35</v>
      </c>
      <c r="E67" s="68" t="s">
        <v>79</v>
      </c>
      <c r="F67" s="68" t="s">
        <v>80</v>
      </c>
      <c r="G67" s="68" t="s">
        <v>36</v>
      </c>
      <c r="H67" s="69" t="s">
        <v>37</v>
      </c>
      <c r="I67" s="111"/>
      <c r="J67" s="111"/>
      <c r="K67" s="111"/>
    </row>
    <row r="68" spans="2:11" ht="18.75" customHeight="1" x14ac:dyDescent="0.45">
      <c r="B68" s="156"/>
      <c r="C68" s="70">
        <f>COUNTIF($D$27:$D$59,"出勤")</f>
        <v>16</v>
      </c>
      <c r="D68" s="70">
        <f>COUNTIF($D$27:$D$59,"欠勤")</f>
        <v>2</v>
      </c>
      <c r="E68" s="95">
        <f>COUNTIF($D$27:$D$59,"遅刻")+COUNTIF($D$27:$D$59,"遅･早")</f>
        <v>1</v>
      </c>
      <c r="F68" s="95">
        <f>COUNTIF($D$27:$D$59,"早退")+COUNTIF($D$27:$D$59,"遅･早")</f>
        <v>1</v>
      </c>
      <c r="G68" s="71">
        <f>COUNTIF($D$27:$D$59,"休日出勤")</f>
        <v>0</v>
      </c>
      <c r="H68" s="72">
        <f>COUNTIF($D$27:$D$59,"有給休暇")</f>
        <v>0</v>
      </c>
      <c r="I68" s="111"/>
      <c r="J68" s="111"/>
      <c r="K68" s="111"/>
    </row>
    <row r="69" spans="2:11" ht="18.75" customHeight="1" x14ac:dyDescent="0.45">
      <c r="B69" s="156"/>
      <c r="C69" s="73" t="s">
        <v>38</v>
      </c>
      <c r="D69" s="74" t="s">
        <v>39</v>
      </c>
      <c r="E69" s="74" t="s">
        <v>40</v>
      </c>
      <c r="F69" s="74" t="s">
        <v>41</v>
      </c>
      <c r="G69" s="74" t="s">
        <v>42</v>
      </c>
      <c r="H69" s="75"/>
      <c r="I69" s="111"/>
      <c r="J69" s="111"/>
      <c r="K69" s="111"/>
    </row>
    <row r="70" spans="2:11" ht="18.75" customHeight="1" thickBot="1" x14ac:dyDescent="0.5">
      <c r="B70" s="157"/>
      <c r="C70" s="76">
        <f>SUM(G27:G59)</f>
        <v>6.0416666666666661</v>
      </c>
      <c r="D70" s="77">
        <f>SUM(H27:H59)</f>
        <v>0.20833333333333326</v>
      </c>
      <c r="E70" s="77">
        <f>SUM(I27:I59)</f>
        <v>0</v>
      </c>
      <c r="F70" s="77">
        <f>SUM(J27:J59)</f>
        <v>0</v>
      </c>
      <c r="G70" s="77">
        <f>SUM(K27:K59)</f>
        <v>0</v>
      </c>
      <c r="H70" s="79"/>
      <c r="I70" s="111"/>
      <c r="J70" s="111"/>
      <c r="K70" s="111"/>
    </row>
    <row r="71" spans="2:11" ht="18.75" customHeight="1" x14ac:dyDescent="0.45">
      <c r="B71" s="158" t="s">
        <v>94</v>
      </c>
      <c r="C71" s="67" t="s">
        <v>43</v>
      </c>
      <c r="D71" s="68"/>
      <c r="E71" s="107" t="s">
        <v>88</v>
      </c>
      <c r="F71" s="108" t="s">
        <v>91</v>
      </c>
      <c r="G71" s="108" t="s">
        <v>89</v>
      </c>
      <c r="H71" s="109" t="s">
        <v>90</v>
      </c>
      <c r="I71" s="87"/>
      <c r="J71" s="88"/>
      <c r="K71" s="113" t="s">
        <v>46</v>
      </c>
    </row>
    <row r="72" spans="2:11" ht="18.75" customHeight="1" thickBot="1" x14ac:dyDescent="0.5">
      <c r="B72" s="159"/>
      <c r="C72" s="80">
        <f>$E$7*G60*24</f>
        <v>217500</v>
      </c>
      <c r="D72" s="81"/>
      <c r="E72" s="81">
        <f>E10</f>
        <v>10000</v>
      </c>
      <c r="F72" s="81">
        <f>E11</f>
        <v>10000</v>
      </c>
      <c r="G72" s="81">
        <f>E12</f>
        <v>5000</v>
      </c>
      <c r="H72" s="81">
        <f>E13</f>
        <v>0</v>
      </c>
      <c r="I72" s="110"/>
      <c r="J72" s="112">
        <f>H17</f>
        <v>0</v>
      </c>
      <c r="K72" s="114">
        <f>SUM(C72:F72,H72,D74:E74)</f>
        <v>246875</v>
      </c>
    </row>
    <row r="73" spans="2:11" ht="18.75" customHeight="1" x14ac:dyDescent="0.45">
      <c r="B73" s="159"/>
      <c r="C73" s="73"/>
      <c r="D73" s="73" t="s">
        <v>44</v>
      </c>
      <c r="E73" s="74" t="s">
        <v>45</v>
      </c>
      <c r="F73" s="74"/>
      <c r="G73" s="74"/>
      <c r="H73" s="74"/>
      <c r="I73" s="87"/>
      <c r="J73" s="74" t="s">
        <v>92</v>
      </c>
      <c r="K73" s="113" t="s">
        <v>47</v>
      </c>
    </row>
    <row r="74" spans="2:11" ht="18.75" customHeight="1" thickBot="1" x14ac:dyDescent="0.5">
      <c r="B74" s="160"/>
      <c r="C74" s="83"/>
      <c r="D74" s="83">
        <f>ROUND($E$7*$C$15*($D$70*24),0)+ROUND($E$7*$C$17*($E$70*24),0)</f>
        <v>9375</v>
      </c>
      <c r="E74" s="84">
        <f>ROUND($E$7*$C$16*($F$70*24),0)+ROUND($E$7*$C$17*($G$70*24),0)</f>
        <v>0</v>
      </c>
      <c r="F74" s="84"/>
      <c r="G74" s="84"/>
      <c r="H74" s="84"/>
      <c r="I74" s="84"/>
      <c r="J74" s="84">
        <f>G72</f>
        <v>5000</v>
      </c>
      <c r="K74" s="115">
        <f>SUM(C72:I72,D74:H74)</f>
        <v>251875</v>
      </c>
    </row>
    <row r="75" spans="2:11" ht="18.75" customHeight="1" x14ac:dyDescent="0.45">
      <c r="B75" s="129" t="s">
        <v>48</v>
      </c>
      <c r="C75" s="67" t="str">
        <f>F7</f>
        <v>健康保険</v>
      </c>
      <c r="D75" s="68" t="str">
        <f>F8</f>
        <v>厚生年金</v>
      </c>
      <c r="E75" s="68" t="str">
        <f>F9</f>
        <v>雇用保険</v>
      </c>
      <c r="F75" s="68" t="str">
        <f>F10</f>
        <v>介護保険</v>
      </c>
      <c r="G75" s="68"/>
      <c r="H75" s="68"/>
      <c r="I75" s="91" t="s">
        <v>49</v>
      </c>
      <c r="J75" s="116" t="s">
        <v>50</v>
      </c>
      <c r="K75" s="69"/>
    </row>
    <row r="76" spans="2:11" ht="18.75" customHeight="1" thickBot="1" x14ac:dyDescent="0.5">
      <c r="B76" s="130"/>
      <c r="C76" s="80">
        <f>G7</f>
        <v>15000</v>
      </c>
      <c r="D76" s="81">
        <f>G8</f>
        <v>20000</v>
      </c>
      <c r="E76" s="81">
        <f>G9</f>
        <v>10000</v>
      </c>
      <c r="F76" s="81">
        <f>G10</f>
        <v>10000</v>
      </c>
      <c r="G76" s="81"/>
      <c r="H76" s="81"/>
      <c r="I76" s="112">
        <f>SUM(C76:H76)</f>
        <v>55000</v>
      </c>
      <c r="J76" s="117">
        <f>K72-I76</f>
        <v>191875</v>
      </c>
      <c r="K76" s="82"/>
    </row>
    <row r="77" spans="2:11" ht="18.75" customHeight="1" x14ac:dyDescent="0.45">
      <c r="B77" s="130"/>
      <c r="C77" s="86" t="s">
        <v>95</v>
      </c>
      <c r="D77" s="87" t="s">
        <v>96</v>
      </c>
      <c r="E77" s="87"/>
      <c r="F77" s="87"/>
      <c r="G77" s="87"/>
      <c r="H77" s="87"/>
      <c r="I77" s="88"/>
      <c r="J77" s="88" t="s">
        <v>51</v>
      </c>
      <c r="K77" s="88"/>
    </row>
    <row r="78" spans="2:11" ht="18.75" customHeight="1" thickBot="1" x14ac:dyDescent="0.5">
      <c r="B78" s="131"/>
      <c r="C78" s="89">
        <f>G12</f>
        <v>10000</v>
      </c>
      <c r="D78" s="84">
        <f>G13</f>
        <v>15000</v>
      </c>
      <c r="E78" s="84"/>
      <c r="F78" s="84"/>
      <c r="G78" s="84"/>
      <c r="H78" s="78"/>
      <c r="I78" s="85"/>
      <c r="J78" s="85">
        <f>SUM(C76:H76,C78:H78)</f>
        <v>80000</v>
      </c>
      <c r="K78" s="85"/>
    </row>
    <row r="79" spans="2:11" ht="18.75" customHeight="1" x14ac:dyDescent="0.45">
      <c r="B79" s="129" t="s">
        <v>81</v>
      </c>
      <c r="C79" s="90" t="s">
        <v>97</v>
      </c>
      <c r="D79" s="90" t="s">
        <v>98</v>
      </c>
      <c r="E79" s="90"/>
      <c r="F79" s="68"/>
      <c r="G79" s="68"/>
      <c r="H79" s="68"/>
      <c r="I79" s="91"/>
      <c r="J79" s="125" t="s">
        <v>82</v>
      </c>
      <c r="K79" s="126"/>
    </row>
    <row r="80" spans="2:11" ht="18.75" customHeight="1" thickBot="1" x14ac:dyDescent="0.5">
      <c r="B80" s="131"/>
      <c r="C80" s="92">
        <f>K74</f>
        <v>251875</v>
      </c>
      <c r="D80" s="92">
        <f>J78</f>
        <v>80000</v>
      </c>
      <c r="E80" s="92"/>
      <c r="F80" s="93"/>
      <c r="G80" s="78"/>
      <c r="H80" s="78"/>
      <c r="I80" s="94"/>
      <c r="J80" s="127">
        <f>C80-D80</f>
        <v>171875</v>
      </c>
      <c r="K80" s="128"/>
    </row>
  </sheetData>
  <mergeCells count="21">
    <mergeCell ref="F2:J2"/>
    <mergeCell ref="B21:C21"/>
    <mergeCell ref="C23:C24"/>
    <mergeCell ref="D23:E24"/>
    <mergeCell ref="F23:F24"/>
    <mergeCell ref="G23:K24"/>
    <mergeCell ref="B2:E2"/>
    <mergeCell ref="D6:E6"/>
    <mergeCell ref="F6:G6"/>
    <mergeCell ref="D5:G5"/>
    <mergeCell ref="B14:C14"/>
    <mergeCell ref="B5:C5"/>
    <mergeCell ref="J79:K79"/>
    <mergeCell ref="J80:K80"/>
    <mergeCell ref="B75:B78"/>
    <mergeCell ref="B79:B80"/>
    <mergeCell ref="B62:K62"/>
    <mergeCell ref="I64:K64"/>
    <mergeCell ref="I65:K65"/>
    <mergeCell ref="B67:B70"/>
    <mergeCell ref="B71:B74"/>
  </mergeCells>
  <phoneticPr fontId="2"/>
  <conditionalFormatting sqref="G27:G59 I27:K59">
    <cfRule type="cellIs" priority="38" operator="equal">
      <formula>0</formula>
    </cfRule>
    <cfRule type="cellIs" dxfId="49" priority="39" operator="equal">
      <formula>0</formula>
    </cfRule>
  </conditionalFormatting>
  <conditionalFormatting sqref="H27:H59">
    <cfRule type="cellIs" priority="36" operator="equal">
      <formula>0</formula>
    </cfRule>
    <cfRule type="cellIs" dxfId="48" priority="37" operator="equal">
      <formula>0</formula>
    </cfRule>
  </conditionalFormatting>
  <conditionalFormatting sqref="C71:D71 C73 J71 E73:F73 H73:I73">
    <cfRule type="cellIs" dxfId="47" priority="35" operator="equal">
      <formula>0</formula>
    </cfRule>
  </conditionalFormatting>
  <conditionalFormatting sqref="D72 J72 C74 E74:F74">
    <cfRule type="cellIs" dxfId="46" priority="30" operator="equal">
      <formula>0</formula>
    </cfRule>
  </conditionalFormatting>
  <conditionalFormatting sqref="H73">
    <cfRule type="cellIs" dxfId="45" priority="27" operator="equal">
      <formula>0</formula>
    </cfRule>
  </conditionalFormatting>
  <conditionalFormatting sqref="F73">
    <cfRule type="cellIs" dxfId="44" priority="24" operator="equal">
      <formula>0</formula>
    </cfRule>
  </conditionalFormatting>
  <conditionalFormatting sqref="E27:F57">
    <cfRule type="cellIs" dxfId="43" priority="23" operator="equal">
      <formula>0</formula>
    </cfRule>
  </conditionalFormatting>
  <conditionalFormatting sqref="E71 G71:H71">
    <cfRule type="cellIs" dxfId="42" priority="22" operator="equal">
      <formula>0</formula>
    </cfRule>
  </conditionalFormatting>
  <conditionalFormatting sqref="E72 G72:H72">
    <cfRule type="cellIs" dxfId="41" priority="21" operator="equal">
      <formula>0</formula>
    </cfRule>
  </conditionalFormatting>
  <conditionalFormatting sqref="F71">
    <cfRule type="cellIs" dxfId="40" priority="20" operator="equal">
      <formula>0</formula>
    </cfRule>
  </conditionalFormatting>
  <conditionalFormatting sqref="F72">
    <cfRule type="cellIs" dxfId="39" priority="19" operator="equal">
      <formula>0</formula>
    </cfRule>
  </conditionalFormatting>
  <conditionalFormatting sqref="G71">
    <cfRule type="cellIs" dxfId="38" priority="18" operator="equal">
      <formula>0</formula>
    </cfRule>
  </conditionalFormatting>
  <conditionalFormatting sqref="I71">
    <cfRule type="cellIs" dxfId="37" priority="17" operator="equal">
      <formula>0</formula>
    </cfRule>
  </conditionalFormatting>
  <conditionalFormatting sqref="I72">
    <cfRule type="cellIs" dxfId="36" priority="16" operator="equal">
      <formula>0</formula>
    </cfRule>
  </conditionalFormatting>
  <conditionalFormatting sqref="D73">
    <cfRule type="cellIs" dxfId="35" priority="15" operator="equal">
      <formula>0</formula>
    </cfRule>
  </conditionalFormatting>
  <conditionalFormatting sqref="D74">
    <cfRule type="cellIs" dxfId="34" priority="14" operator="equal">
      <formula>0</formula>
    </cfRule>
  </conditionalFormatting>
  <conditionalFormatting sqref="G73">
    <cfRule type="cellIs" dxfId="33" priority="13" operator="equal">
      <formula>0</formula>
    </cfRule>
  </conditionalFormatting>
  <conditionalFormatting sqref="K71">
    <cfRule type="cellIs" dxfId="32" priority="12" operator="equal">
      <formula>0</formula>
    </cfRule>
  </conditionalFormatting>
  <conditionalFormatting sqref="K73">
    <cfRule type="cellIs" dxfId="31" priority="11" operator="equal">
      <formula>0</formula>
    </cfRule>
  </conditionalFormatting>
  <conditionalFormatting sqref="F75:G75">
    <cfRule type="cellIs" dxfId="30" priority="6" operator="equal">
      <formula>0</formula>
    </cfRule>
  </conditionalFormatting>
  <conditionalFormatting sqref="E77:F77">
    <cfRule type="cellIs" dxfId="29" priority="5" operator="equal">
      <formula>0</formula>
    </cfRule>
  </conditionalFormatting>
  <conditionalFormatting sqref="F76:G76">
    <cfRule type="cellIs" dxfId="28" priority="4" operator="equal">
      <formula>0</formula>
    </cfRule>
  </conditionalFormatting>
  <conditionalFormatting sqref="E78:F78">
    <cfRule type="cellIs" dxfId="27" priority="3" operator="equal">
      <formula>0</formula>
    </cfRule>
  </conditionalFormatting>
  <conditionalFormatting sqref="J73">
    <cfRule type="cellIs" dxfId="26" priority="2" operator="equal">
      <formula>0</formula>
    </cfRule>
  </conditionalFormatting>
  <conditionalFormatting sqref="J73">
    <cfRule type="cellIs" dxfId="25" priority="1" operator="equal">
      <formula>0</formula>
    </cfRule>
  </conditionalFormatting>
  <dataValidations count="4">
    <dataValidation type="list" allowBlank="1" showInputMessage="1" showErrorMessage="1" sqref="G4" xr:uid="{33CCCE3C-9C60-4BA9-9F74-23C95384A818}">
      <formula1>$P$36:$P$38</formula1>
    </dataValidation>
    <dataValidation type="list" allowBlank="1" showInputMessage="1" showErrorMessage="1" sqref="D28:D59" xr:uid="{84549463-B5B2-43FE-BC40-0045EE0539B4}">
      <formula1>$I$11:$I$17</formula1>
    </dataValidation>
    <dataValidation type="list" allowBlank="1" showInputMessage="1" showErrorMessage="1" sqref="D27" xr:uid="{085F36B8-DEDD-4A3C-9435-4E950E54B404}">
      <formula1>$I$11:$I$18</formula1>
    </dataValidation>
    <dataValidation type="list" allowBlank="1" showInputMessage="1" showErrorMessage="1" sqref="G3" xr:uid="{91646444-9DF0-47EF-9FC6-350C84657D6F}">
      <formula1>$I$6:$I$8</formula1>
    </dataValidation>
  </dataValidations>
  <pageMargins left="0.25" right="0.25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67AEF-C819-46A7-98F5-302EFDD48FBB}">
  <sheetPr>
    <pageSetUpPr fitToPage="1"/>
  </sheetPr>
  <dimension ref="B2:K80"/>
  <sheetViews>
    <sheetView tabSelected="1" zoomScaleNormal="100" workbookViewId="0">
      <selection activeCell="I6" sqref="I6:I8"/>
    </sheetView>
  </sheetViews>
  <sheetFormatPr defaultColWidth="9" defaultRowHeight="16.2" x14ac:dyDescent="0.45"/>
  <cols>
    <col min="1" max="1" width="3.59765625" style="1" customWidth="1"/>
    <col min="2" max="6" width="10.796875" style="1" customWidth="1"/>
    <col min="7" max="7" width="10.796875" style="20" customWidth="1"/>
    <col min="8" max="9" width="10.796875" style="1" customWidth="1"/>
    <col min="10" max="10" width="10.796875" style="8" customWidth="1"/>
    <col min="11" max="11" width="10.796875" style="9" customWidth="1"/>
    <col min="12" max="16384" width="9" style="1"/>
  </cols>
  <sheetData>
    <row r="2" spans="2:11" ht="16.8" thickBot="1" x14ac:dyDescent="0.5">
      <c r="B2" s="123" t="s">
        <v>59</v>
      </c>
      <c r="C2" s="134"/>
      <c r="D2" s="133"/>
      <c r="E2" s="135"/>
      <c r="F2" s="132" t="s">
        <v>68</v>
      </c>
      <c r="G2" s="133"/>
      <c r="H2" s="134"/>
      <c r="I2" s="134"/>
      <c r="J2" s="135"/>
    </row>
    <row r="3" spans="2:11" ht="23.25" customHeight="1" thickBot="1" x14ac:dyDescent="0.5">
      <c r="B3" s="119">
        <v>2019</v>
      </c>
      <c r="C3" s="33" t="s">
        <v>0</v>
      </c>
      <c r="D3" s="119">
        <v>7</v>
      </c>
      <c r="E3" s="2" t="s">
        <v>4</v>
      </c>
      <c r="F3" s="26" t="s">
        <v>62</v>
      </c>
      <c r="G3" s="120" t="s">
        <v>64</v>
      </c>
      <c r="H3" s="48"/>
      <c r="I3" s="47" t="s">
        <v>67</v>
      </c>
      <c r="J3" s="28">
        <f>IF(G3="月末",1,IF(G3="10日",11,IF(G3="20日",21)))</f>
        <v>1</v>
      </c>
    </row>
    <row r="4" spans="2:11" s="34" customFormat="1" ht="10.5" customHeight="1" x14ac:dyDescent="0.45">
      <c r="B4" s="35"/>
      <c r="C4" s="36"/>
      <c r="D4" s="35"/>
      <c r="E4" s="37"/>
      <c r="F4" s="37"/>
      <c r="G4" s="38"/>
      <c r="H4" s="39"/>
      <c r="I4" s="1"/>
      <c r="J4" s="40"/>
      <c r="K4" s="41"/>
    </row>
    <row r="5" spans="2:11" ht="21" customHeight="1" thickBot="1" x14ac:dyDescent="0.5">
      <c r="B5" s="123" t="s">
        <v>60</v>
      </c>
      <c r="C5" s="124"/>
      <c r="D5" s="149" t="s">
        <v>61</v>
      </c>
      <c r="E5" s="150"/>
      <c r="F5" s="150"/>
      <c r="G5" s="151"/>
      <c r="I5" s="19" t="s">
        <v>63</v>
      </c>
      <c r="J5" s="1"/>
    </row>
    <row r="6" spans="2:11" ht="16.8" thickBot="1" x14ac:dyDescent="0.5">
      <c r="B6" s="25" t="s">
        <v>1</v>
      </c>
      <c r="C6" s="21">
        <v>0.375</v>
      </c>
      <c r="D6" s="145" t="s">
        <v>2</v>
      </c>
      <c r="E6" s="146"/>
      <c r="F6" s="147" t="s">
        <v>16</v>
      </c>
      <c r="G6" s="148"/>
      <c r="I6" s="14" t="s">
        <v>64</v>
      </c>
      <c r="J6" s="1"/>
    </row>
    <row r="7" spans="2:11" ht="16.8" thickBot="1" x14ac:dyDescent="0.5">
      <c r="B7" s="25" t="s">
        <v>5</v>
      </c>
      <c r="C7" s="22">
        <v>0.75</v>
      </c>
      <c r="D7" s="100" t="s">
        <v>3</v>
      </c>
      <c r="E7" s="102">
        <v>1500</v>
      </c>
      <c r="F7" s="101" t="s">
        <v>17</v>
      </c>
      <c r="G7" s="13">
        <v>15000</v>
      </c>
      <c r="I7" s="5" t="s">
        <v>65</v>
      </c>
      <c r="J7" s="1"/>
    </row>
    <row r="8" spans="2:11" ht="16.8" thickBot="1" x14ac:dyDescent="0.5">
      <c r="B8" s="25" t="s">
        <v>6</v>
      </c>
      <c r="C8" s="23">
        <v>4.1666666666666664E-2</v>
      </c>
      <c r="D8" s="3"/>
      <c r="E8" s="104"/>
      <c r="F8" s="63" t="s">
        <v>19</v>
      </c>
      <c r="G8" s="4">
        <v>20000</v>
      </c>
      <c r="I8" s="6" t="s">
        <v>66</v>
      </c>
      <c r="J8" s="1"/>
    </row>
    <row r="9" spans="2:11" ht="16.8" thickBot="1" x14ac:dyDescent="0.5">
      <c r="B9" s="60" t="s">
        <v>7</v>
      </c>
      <c r="C9" s="31">
        <f>C7-C6-C8</f>
        <v>0.33333333333333331</v>
      </c>
      <c r="D9" s="105"/>
      <c r="E9" s="106"/>
      <c r="F9" s="103" t="s">
        <v>21</v>
      </c>
      <c r="G9" s="4">
        <v>10000</v>
      </c>
      <c r="I9" s="8"/>
      <c r="J9" s="1"/>
    </row>
    <row r="10" spans="2:11" ht="16.8" thickBot="1" x14ac:dyDescent="0.5">
      <c r="B10" s="62" t="s">
        <v>9</v>
      </c>
      <c r="C10" s="18">
        <v>0.91666666666666663</v>
      </c>
      <c r="D10" s="60" t="s">
        <v>8</v>
      </c>
      <c r="E10" s="13">
        <v>10000</v>
      </c>
      <c r="F10" s="63" t="s">
        <v>57</v>
      </c>
      <c r="G10" s="4">
        <v>10000</v>
      </c>
      <c r="I10" s="19" t="s">
        <v>71</v>
      </c>
      <c r="J10" s="1"/>
    </row>
    <row r="11" spans="2:11" ht="16.8" thickBot="1" x14ac:dyDescent="0.5">
      <c r="B11" s="25" t="s">
        <v>11</v>
      </c>
      <c r="C11" s="24">
        <v>120</v>
      </c>
      <c r="D11" s="60" t="s">
        <v>10</v>
      </c>
      <c r="E11" s="4">
        <v>10000</v>
      </c>
      <c r="F11" s="5"/>
      <c r="G11" s="4"/>
      <c r="I11" s="59" t="s">
        <v>78</v>
      </c>
      <c r="J11" s="1"/>
    </row>
    <row r="12" spans="2:11" x14ac:dyDescent="0.45">
      <c r="B12" s="15" t="s">
        <v>13</v>
      </c>
      <c r="C12" s="17">
        <f>ROUNDDOWN((365-C11)/12*C9*24,0)</f>
        <v>163</v>
      </c>
      <c r="D12" s="60" t="s">
        <v>12</v>
      </c>
      <c r="E12" s="4">
        <v>5000</v>
      </c>
      <c r="F12" s="63" t="s">
        <v>23</v>
      </c>
      <c r="G12" s="4">
        <v>10000</v>
      </c>
      <c r="I12" s="5" t="s">
        <v>52</v>
      </c>
      <c r="J12" s="1"/>
    </row>
    <row r="13" spans="2:11" x14ac:dyDescent="0.45">
      <c r="B13" s="15"/>
      <c r="C13" s="15"/>
      <c r="D13" s="60" t="s">
        <v>58</v>
      </c>
      <c r="E13" s="4"/>
      <c r="F13" s="63" t="s">
        <v>24</v>
      </c>
      <c r="G13" s="4">
        <v>15000</v>
      </c>
      <c r="I13" s="5" t="s">
        <v>53</v>
      </c>
      <c r="J13" s="1"/>
    </row>
    <row r="14" spans="2:11" ht="18.75" customHeight="1" x14ac:dyDescent="0.45">
      <c r="B14" s="121" t="s">
        <v>14</v>
      </c>
      <c r="C14" s="122"/>
      <c r="D14" s="5"/>
      <c r="E14" s="4"/>
      <c r="F14" s="5"/>
      <c r="G14" s="4"/>
      <c r="I14" s="5" t="s">
        <v>54</v>
      </c>
      <c r="J14" s="1"/>
    </row>
    <row r="15" spans="2:11" x14ac:dyDescent="0.45">
      <c r="B15" s="60" t="s">
        <v>15</v>
      </c>
      <c r="C15" s="15">
        <v>1.25</v>
      </c>
      <c r="D15" s="29"/>
      <c r="E15" s="32"/>
      <c r="F15" s="29"/>
      <c r="G15" s="32"/>
      <c r="I15" s="5" t="s">
        <v>55</v>
      </c>
      <c r="J15" s="1"/>
    </row>
    <row r="16" spans="2:11" x14ac:dyDescent="0.45">
      <c r="B16" s="60" t="s">
        <v>18</v>
      </c>
      <c r="C16" s="15">
        <v>1.35</v>
      </c>
      <c r="D16" s="29"/>
      <c r="E16" s="32"/>
      <c r="F16" s="29"/>
      <c r="G16" s="32"/>
      <c r="I16" s="5" t="s">
        <v>83</v>
      </c>
      <c r="J16" s="1"/>
    </row>
    <row r="17" spans="2:11" x14ac:dyDescent="0.45">
      <c r="B17" s="60" t="s">
        <v>20</v>
      </c>
      <c r="C17" s="15">
        <v>1.5</v>
      </c>
      <c r="D17" s="29"/>
      <c r="E17" s="32"/>
      <c r="F17" s="29"/>
      <c r="G17" s="32"/>
      <c r="I17" s="5" t="s">
        <v>18</v>
      </c>
      <c r="J17" s="1"/>
    </row>
    <row r="18" spans="2:11" x14ac:dyDescent="0.45">
      <c r="B18" s="61" t="s">
        <v>22</v>
      </c>
      <c r="C18" s="16">
        <v>1.6</v>
      </c>
      <c r="D18" s="6"/>
      <c r="E18" s="7"/>
      <c r="F18" s="6"/>
      <c r="G18" s="7"/>
      <c r="I18" s="6" t="s">
        <v>56</v>
      </c>
      <c r="J18" s="1"/>
    </row>
    <row r="21" spans="2:11" ht="20.25" customHeight="1" thickBot="1" x14ac:dyDescent="0.5">
      <c r="B21" s="136">
        <f>B3</f>
        <v>2019</v>
      </c>
      <c r="C21" s="136"/>
      <c r="D21" s="42" t="s">
        <v>0</v>
      </c>
      <c r="E21" s="43">
        <f>D3</f>
        <v>7</v>
      </c>
      <c r="F21" s="42" t="s">
        <v>4</v>
      </c>
    </row>
    <row r="22" spans="2:11" ht="11.25" customHeight="1" thickTop="1" x14ac:dyDescent="0.45"/>
    <row r="23" spans="2:11" x14ac:dyDescent="0.45">
      <c r="C23" s="137" t="s">
        <v>72</v>
      </c>
      <c r="D23" s="139" t="s">
        <v>74</v>
      </c>
      <c r="E23" s="140"/>
      <c r="F23" s="137" t="s">
        <v>73</v>
      </c>
      <c r="G23" s="139" t="s">
        <v>75</v>
      </c>
      <c r="H23" s="143"/>
      <c r="I23" s="143"/>
      <c r="J23" s="143"/>
      <c r="K23" s="140"/>
    </row>
    <row r="24" spans="2:11" x14ac:dyDescent="0.45">
      <c r="C24" s="138"/>
      <c r="D24" s="141"/>
      <c r="E24" s="142"/>
      <c r="F24" s="138"/>
      <c r="G24" s="141"/>
      <c r="H24" s="144"/>
      <c r="I24" s="144"/>
      <c r="J24" s="144"/>
      <c r="K24" s="142"/>
    </row>
    <row r="25" spans="2:11" ht="8.25" customHeight="1" x14ac:dyDescent="0.45">
      <c r="J25" s="1"/>
      <c r="K25" s="1"/>
    </row>
    <row r="26" spans="2:11" ht="32.4" x14ac:dyDescent="0.45">
      <c r="B26" s="45" t="s">
        <v>76</v>
      </c>
      <c r="C26" s="45" t="s">
        <v>25</v>
      </c>
      <c r="D26" s="45" t="s">
        <v>26</v>
      </c>
      <c r="E26" s="45" t="s">
        <v>27</v>
      </c>
      <c r="F26" s="45" t="s">
        <v>5</v>
      </c>
      <c r="G26" s="45" t="s">
        <v>28</v>
      </c>
      <c r="H26" s="46" t="s">
        <v>29</v>
      </c>
      <c r="I26" s="46" t="s">
        <v>30</v>
      </c>
      <c r="J26" s="46" t="s">
        <v>31</v>
      </c>
      <c r="K26" s="46" t="s">
        <v>32</v>
      </c>
    </row>
    <row r="27" spans="2:11" x14ac:dyDescent="0.45">
      <c r="B27" s="49">
        <f>IF($G$3="月末",DATE($B$3,$D$3,1),IF($G$3="10日",DATE($B$3,$D$3-1,11),IF($G$3="20日",DATE($B$3,$D$3-1,21))))</f>
        <v>43647</v>
      </c>
      <c r="C27" s="44">
        <f t="shared" ref="C27:C59" si="0">B27</f>
        <v>43647</v>
      </c>
      <c r="D27" s="53" t="s">
        <v>77</v>
      </c>
      <c r="E27" s="11"/>
      <c r="F27" s="11"/>
      <c r="G27" s="55">
        <f>IF((F27-(IF(E27&lt;$C$6,$C$6,E27))-$C$8)&lt;0,0,(F27-(IF(E27&lt;$C$6,$C$6,E27))-$C$8))</f>
        <v>0</v>
      </c>
      <c r="H27" s="55">
        <f>IF(ISERROR(IF(OR(D27="出勤",D27="遅刻"),IF(F27&lt;$C$10,F27-$C$7,$C$10-#REF!),0)),"",IF(OR(D27="出勤",D27="遅刻"),IF(F27&lt;$C$10,F27-$C$7,$C$10-$C$7),0))</f>
        <v>0</v>
      </c>
      <c r="I27" s="55">
        <f>IF(OR(D27="出勤",D27="遅刻"),IF(F27-$C$10&lt;0,0,F27-$C$10),0)</f>
        <v>0</v>
      </c>
      <c r="J27" s="55">
        <f>IF(D27="休日出勤",IF((F27-(IF(E27&lt;$C$6,$C$6,E27))-$C$8)&lt;0,0,(F27-(IF(E27&lt;$C$6,$C$6,E27))-$C$8)),0)</f>
        <v>0</v>
      </c>
      <c r="K27" s="55">
        <f>IF(D27="休日出勤",IF(F27-$C$10&lt;0,0,F27-$C$10),0)</f>
        <v>0</v>
      </c>
    </row>
    <row r="28" spans="2:11" x14ac:dyDescent="0.45">
      <c r="B28" s="50">
        <f t="shared" ref="B28:B51" si="1">B27+1</f>
        <v>43648</v>
      </c>
      <c r="C28" s="44">
        <f t="shared" si="0"/>
        <v>43648</v>
      </c>
      <c r="D28" s="53" t="s">
        <v>77</v>
      </c>
      <c r="E28" s="12"/>
      <c r="F28" s="12"/>
      <c r="G28" s="55">
        <f t="shared" ref="G28:G59" si="2">IF((F28-(IF(E28&lt;$C$6,$C$6,E28))-$C$8)&lt;0,0,(F28-(IF(E28&lt;$C$6,$C$6,E28))-$C$8))</f>
        <v>0</v>
      </c>
      <c r="H28" s="55">
        <f>IF(ISERROR(IF(OR(D28="出勤",D28="遅刻"),IF(F28&lt;$C$10,F28-$C$7,$C$10-#REF!),0)),"",IF(OR(D28="出勤",D28="遅刻"),IF(F28&lt;$C$10,F28-$C$7,$C$10-$C$7),0))</f>
        <v>0</v>
      </c>
      <c r="I28" s="55">
        <f t="shared" ref="I28:I59" si="3">IF(OR(D28="出勤",D28="遅刻"),IF(F28-$C$10&lt;0,0,F28-$C$10),0)</f>
        <v>0</v>
      </c>
      <c r="J28" s="55">
        <f t="shared" ref="J28:J59" si="4">IF(D28="休日出勤",IF((F28-(IF(E28&lt;$C$6,$C$6,E28))-$C$8)&lt;0,0,(F28-(IF(E28&lt;$C$6,$C$6,E28))-$C$8)),0)</f>
        <v>0</v>
      </c>
      <c r="K28" s="55">
        <f t="shared" ref="K28:K59" si="5">IF(D28="休日出勤",IF(F28-$C$10&lt;0,0,F28-$C$10),0)</f>
        <v>0</v>
      </c>
    </row>
    <row r="29" spans="2:11" x14ac:dyDescent="0.45">
      <c r="B29" s="50">
        <f t="shared" si="1"/>
        <v>43649</v>
      </c>
      <c r="C29" s="44">
        <f t="shared" si="0"/>
        <v>43649</v>
      </c>
      <c r="D29" s="53" t="s">
        <v>77</v>
      </c>
      <c r="E29" s="12"/>
      <c r="F29" s="12"/>
      <c r="G29" s="55">
        <f t="shared" si="2"/>
        <v>0</v>
      </c>
      <c r="H29" s="55">
        <f>IF(ISERROR(IF(OR(D29="出勤",D29="遅刻"),IF(F29&lt;$C$10,F29-$C$7,$C$10-#REF!),0)),"",IF(OR(D29="出勤",D29="遅刻"),IF(F29&lt;$C$10,F29-$C$7,$C$10-$C$7),0))</f>
        <v>0</v>
      </c>
      <c r="I29" s="55">
        <f t="shared" si="3"/>
        <v>0</v>
      </c>
      <c r="J29" s="55">
        <f t="shared" si="4"/>
        <v>0</v>
      </c>
      <c r="K29" s="55">
        <f t="shared" si="5"/>
        <v>0</v>
      </c>
    </row>
    <row r="30" spans="2:11" x14ac:dyDescent="0.45">
      <c r="B30" s="50">
        <f t="shared" si="1"/>
        <v>43650</v>
      </c>
      <c r="C30" s="44">
        <f t="shared" si="0"/>
        <v>43650</v>
      </c>
      <c r="D30" s="53"/>
      <c r="E30" s="12"/>
      <c r="F30" s="12"/>
      <c r="G30" s="55">
        <f t="shared" si="2"/>
        <v>0</v>
      </c>
      <c r="H30" s="55">
        <f>IF(ISERROR(IF(OR(D30="出勤",D30="遅刻"),IF(F30&lt;$C$10,F30-$C$7,$C$10-#REF!),0)),"",IF(OR(D30="出勤",D30="遅刻"),IF(F30&lt;$C$10,F30-$C$7,$C$10-$C$7),0))</f>
        <v>0</v>
      </c>
      <c r="I30" s="55">
        <f t="shared" si="3"/>
        <v>0</v>
      </c>
      <c r="J30" s="55">
        <f t="shared" si="4"/>
        <v>0</v>
      </c>
      <c r="K30" s="55">
        <f t="shared" si="5"/>
        <v>0</v>
      </c>
    </row>
    <row r="31" spans="2:11" x14ac:dyDescent="0.45">
      <c r="B31" s="50">
        <f t="shared" si="1"/>
        <v>43651</v>
      </c>
      <c r="C31" s="44">
        <f t="shared" si="0"/>
        <v>43651</v>
      </c>
      <c r="D31" s="53"/>
      <c r="E31" s="12"/>
      <c r="F31" s="12"/>
      <c r="G31" s="55">
        <f t="shared" si="2"/>
        <v>0</v>
      </c>
      <c r="H31" s="55">
        <f>IF(ISERROR(IF(OR(D31="出勤",D31="遅刻"),IF(F31&lt;$C$10,F31-$C$7,$C$10-#REF!),0)),"",IF(OR(D31="出勤",D31="遅刻"),IF(F31&lt;$C$10,F31-$C$7,$C$10-$C$7),0))</f>
        <v>0</v>
      </c>
      <c r="I31" s="55">
        <f t="shared" si="3"/>
        <v>0</v>
      </c>
      <c r="J31" s="55">
        <f t="shared" si="4"/>
        <v>0</v>
      </c>
      <c r="K31" s="55">
        <f t="shared" si="5"/>
        <v>0</v>
      </c>
    </row>
    <row r="32" spans="2:11" x14ac:dyDescent="0.45">
      <c r="B32" s="50">
        <f t="shared" si="1"/>
        <v>43652</v>
      </c>
      <c r="C32" s="44">
        <f t="shared" si="0"/>
        <v>43652</v>
      </c>
      <c r="D32" s="53"/>
      <c r="E32" s="12"/>
      <c r="F32" s="12"/>
      <c r="G32" s="55">
        <f t="shared" si="2"/>
        <v>0</v>
      </c>
      <c r="H32" s="55">
        <f>IF(ISERROR(IF(OR(D32="出勤",D32="遅刻"),IF(F32&lt;$C$10,F32-$C$7,$C$10-#REF!),0)),"",IF(OR(D32="出勤",D32="遅刻"),IF(F32&lt;$C$10,F32-$C$7,$C$10-$C$7),0))</f>
        <v>0</v>
      </c>
      <c r="I32" s="55">
        <f t="shared" si="3"/>
        <v>0</v>
      </c>
      <c r="J32" s="55">
        <f t="shared" si="4"/>
        <v>0</v>
      </c>
      <c r="K32" s="55">
        <f t="shared" si="5"/>
        <v>0</v>
      </c>
    </row>
    <row r="33" spans="2:11" x14ac:dyDescent="0.45">
      <c r="B33" s="50">
        <f t="shared" si="1"/>
        <v>43653</v>
      </c>
      <c r="C33" s="44">
        <f t="shared" si="0"/>
        <v>43653</v>
      </c>
      <c r="D33" s="53"/>
      <c r="E33" s="12"/>
      <c r="F33" s="12"/>
      <c r="G33" s="55">
        <f t="shared" si="2"/>
        <v>0</v>
      </c>
      <c r="H33" s="55">
        <f>IF(ISERROR(IF(OR(D33="出勤",D33="遅刻"),IF(F33&lt;$C$10,F33-$C$7,$C$10-#REF!),0)),"",IF(OR(D33="出勤",D33="遅刻"),IF(F33&lt;$C$10,F33-$C$7,$C$10-$C$7),0))</f>
        <v>0</v>
      </c>
      <c r="I33" s="55">
        <f t="shared" si="3"/>
        <v>0</v>
      </c>
      <c r="J33" s="55">
        <f t="shared" si="4"/>
        <v>0</v>
      </c>
      <c r="K33" s="55">
        <f t="shared" si="5"/>
        <v>0</v>
      </c>
    </row>
    <row r="34" spans="2:11" x14ac:dyDescent="0.45">
      <c r="B34" s="50">
        <f t="shared" si="1"/>
        <v>43654</v>
      </c>
      <c r="C34" s="44">
        <f t="shared" si="0"/>
        <v>43654</v>
      </c>
      <c r="D34" s="53" t="s">
        <v>77</v>
      </c>
      <c r="E34" s="12"/>
      <c r="F34" s="12"/>
      <c r="G34" s="55">
        <f t="shared" si="2"/>
        <v>0</v>
      </c>
      <c r="H34" s="55">
        <f>IF(ISERROR(IF(OR(D34="出勤",D34="遅刻"),IF(F34&lt;$C$10,F34-$C$7,$C$10-#REF!),0)),"",IF(OR(D34="出勤",D34="遅刻"),IF(F34&lt;$C$10,F34-$C$7,$C$10-$C$7),0))</f>
        <v>0</v>
      </c>
      <c r="I34" s="55">
        <f t="shared" si="3"/>
        <v>0</v>
      </c>
      <c r="J34" s="55">
        <f t="shared" si="4"/>
        <v>0</v>
      </c>
      <c r="K34" s="55">
        <f t="shared" si="5"/>
        <v>0</v>
      </c>
    </row>
    <row r="35" spans="2:11" x14ac:dyDescent="0.45">
      <c r="B35" s="50">
        <f t="shared" si="1"/>
        <v>43655</v>
      </c>
      <c r="C35" s="44">
        <f t="shared" si="0"/>
        <v>43655</v>
      </c>
      <c r="D35" s="53" t="s">
        <v>77</v>
      </c>
      <c r="E35" s="12"/>
      <c r="F35" s="12"/>
      <c r="G35" s="55">
        <f t="shared" si="2"/>
        <v>0</v>
      </c>
      <c r="H35" s="55">
        <f>IF(ISERROR(IF(OR(D35="出勤",D35="遅刻"),IF(F35&lt;$C$10,F35-$C$7,$C$10-#REF!),0)),"",IF(OR(D35="出勤",D35="遅刻"),IF(F35&lt;$C$10,F35-$C$7,$C$10-$C$7),0))</f>
        <v>0</v>
      </c>
      <c r="I35" s="55">
        <f t="shared" si="3"/>
        <v>0</v>
      </c>
      <c r="J35" s="55">
        <f t="shared" si="4"/>
        <v>0</v>
      </c>
      <c r="K35" s="55">
        <f t="shared" si="5"/>
        <v>0</v>
      </c>
    </row>
    <row r="36" spans="2:11" x14ac:dyDescent="0.45">
      <c r="B36" s="50">
        <f t="shared" si="1"/>
        <v>43656</v>
      </c>
      <c r="C36" s="44">
        <f t="shared" si="0"/>
        <v>43656</v>
      </c>
      <c r="D36" s="53"/>
      <c r="E36" s="12"/>
      <c r="F36" s="12"/>
      <c r="G36" s="55">
        <f t="shared" si="2"/>
        <v>0</v>
      </c>
      <c r="H36" s="55">
        <f>IF(ISERROR(IF(OR(D36="出勤",D36="遅刻"),IF(F36&lt;$C$10,F36-$C$7,$C$10-#REF!),0)),"",IF(OR(D36="出勤",D36="遅刻"),IF(F36&lt;$C$10,F36-$C$7,$C$10-$C$7),0))</f>
        <v>0</v>
      </c>
      <c r="I36" s="55">
        <f t="shared" si="3"/>
        <v>0</v>
      </c>
      <c r="J36" s="55">
        <f t="shared" si="4"/>
        <v>0</v>
      </c>
      <c r="K36" s="55">
        <f t="shared" si="5"/>
        <v>0</v>
      </c>
    </row>
    <row r="37" spans="2:11" x14ac:dyDescent="0.45">
      <c r="B37" s="50">
        <f t="shared" si="1"/>
        <v>43657</v>
      </c>
      <c r="C37" s="44">
        <f t="shared" si="0"/>
        <v>43657</v>
      </c>
      <c r="D37" s="53"/>
      <c r="E37" s="12"/>
      <c r="F37" s="12"/>
      <c r="G37" s="55">
        <f t="shared" si="2"/>
        <v>0</v>
      </c>
      <c r="H37" s="55">
        <f>IF(ISERROR(IF(OR(D37="出勤",D37="遅刻"),IF(F37&lt;$C$10,F37-$C$7,$C$10-#REF!),0)),"",IF(OR(D37="出勤",D37="遅刻"),IF(F37&lt;$C$10,F37-$C$7,$C$10-$C$7),0))</f>
        <v>0</v>
      </c>
      <c r="I37" s="55">
        <f t="shared" si="3"/>
        <v>0</v>
      </c>
      <c r="J37" s="55">
        <f t="shared" si="4"/>
        <v>0</v>
      </c>
      <c r="K37" s="55">
        <f t="shared" si="5"/>
        <v>0</v>
      </c>
    </row>
    <row r="38" spans="2:11" x14ac:dyDescent="0.45">
      <c r="B38" s="50">
        <f t="shared" si="1"/>
        <v>43658</v>
      </c>
      <c r="C38" s="44">
        <f t="shared" si="0"/>
        <v>43658</v>
      </c>
      <c r="D38" s="53"/>
      <c r="E38" s="12"/>
      <c r="F38" s="12"/>
      <c r="G38" s="55">
        <f t="shared" si="2"/>
        <v>0</v>
      </c>
      <c r="H38" s="55">
        <f>IF(ISERROR(IF(OR(D38="出勤",D38="遅刻"),IF(F38&lt;$C$10,F38-$C$7,$C$10-#REF!),0)),"",IF(OR(D38="出勤",D38="遅刻"),IF(F38&lt;$C$10,F38-$C$7,$C$10-$C$7),0))</f>
        <v>0</v>
      </c>
      <c r="I38" s="55">
        <f t="shared" si="3"/>
        <v>0</v>
      </c>
      <c r="J38" s="55">
        <f t="shared" si="4"/>
        <v>0</v>
      </c>
      <c r="K38" s="55">
        <f t="shared" si="5"/>
        <v>0</v>
      </c>
    </row>
    <row r="39" spans="2:11" x14ac:dyDescent="0.45">
      <c r="B39" s="50">
        <f t="shared" si="1"/>
        <v>43659</v>
      </c>
      <c r="C39" s="44">
        <f t="shared" si="0"/>
        <v>43659</v>
      </c>
      <c r="D39" s="53"/>
      <c r="E39" s="12"/>
      <c r="F39" s="12"/>
      <c r="G39" s="55">
        <f t="shared" si="2"/>
        <v>0</v>
      </c>
      <c r="H39" s="55">
        <f>IF(ISERROR(IF(OR(D39="出勤",D39="遅刻"),IF(F39&lt;$C$10,F39-$C$7,$C$10-#REF!),0)),"",IF(OR(D39="出勤",D39="遅刻"),IF(F39&lt;$C$10,F39-$C$7,$C$10-$C$7),0))</f>
        <v>0</v>
      </c>
      <c r="I39" s="55">
        <f t="shared" si="3"/>
        <v>0</v>
      </c>
      <c r="J39" s="55">
        <f t="shared" si="4"/>
        <v>0</v>
      </c>
      <c r="K39" s="55">
        <f t="shared" si="5"/>
        <v>0</v>
      </c>
    </row>
    <row r="40" spans="2:11" x14ac:dyDescent="0.45">
      <c r="B40" s="50">
        <f t="shared" si="1"/>
        <v>43660</v>
      </c>
      <c r="C40" s="44">
        <f t="shared" si="0"/>
        <v>43660</v>
      </c>
      <c r="D40" s="53"/>
      <c r="E40" s="12"/>
      <c r="F40" s="12"/>
      <c r="G40" s="55">
        <f t="shared" si="2"/>
        <v>0</v>
      </c>
      <c r="H40" s="55">
        <f>IF(ISERROR(IF(OR(D40="出勤",D40="遅刻"),IF(F40&lt;$C$10,F40-$C$7,$C$10-#REF!),0)),"",IF(OR(D40="出勤",D40="遅刻"),IF(F40&lt;$C$10,F40-$C$7,$C$10-$C$7),0))</f>
        <v>0</v>
      </c>
      <c r="I40" s="55">
        <f t="shared" si="3"/>
        <v>0</v>
      </c>
      <c r="J40" s="55">
        <f t="shared" si="4"/>
        <v>0</v>
      </c>
      <c r="K40" s="55">
        <f t="shared" si="5"/>
        <v>0</v>
      </c>
    </row>
    <row r="41" spans="2:11" x14ac:dyDescent="0.45">
      <c r="B41" s="50">
        <f t="shared" si="1"/>
        <v>43661</v>
      </c>
      <c r="C41" s="44">
        <f t="shared" si="0"/>
        <v>43661</v>
      </c>
      <c r="D41" s="53"/>
      <c r="E41" s="12"/>
      <c r="F41" s="12"/>
      <c r="G41" s="55">
        <f t="shared" si="2"/>
        <v>0</v>
      </c>
      <c r="H41" s="55">
        <f>IF(ISERROR(IF(OR(D41="出勤",D41="遅刻"),IF(F41&lt;$C$10,F41-$C$7,$C$10-#REF!),0)),"",IF(OR(D41="出勤",D41="遅刻"),IF(F41&lt;$C$10,F41-$C$7,$C$10-$C$7),0))</f>
        <v>0</v>
      </c>
      <c r="I41" s="55">
        <f t="shared" si="3"/>
        <v>0</v>
      </c>
      <c r="J41" s="55">
        <f t="shared" si="4"/>
        <v>0</v>
      </c>
      <c r="K41" s="55">
        <f t="shared" si="5"/>
        <v>0</v>
      </c>
    </row>
    <row r="42" spans="2:11" x14ac:dyDescent="0.45">
      <c r="B42" s="50">
        <f t="shared" si="1"/>
        <v>43662</v>
      </c>
      <c r="C42" s="44">
        <f t="shared" si="0"/>
        <v>43662</v>
      </c>
      <c r="D42" s="53"/>
      <c r="E42" s="12"/>
      <c r="F42" s="12"/>
      <c r="G42" s="55">
        <f t="shared" si="2"/>
        <v>0</v>
      </c>
      <c r="H42" s="55">
        <f>IF(ISERROR(IF(OR(D42="出勤",D42="遅刻"),IF(F42&lt;$C$10,F42-$C$7,$C$10-#REF!),0)),"",IF(OR(D42="出勤",D42="遅刻"),IF(F42&lt;$C$10,F42-$C$7,$C$10-$C$7),0))</f>
        <v>0</v>
      </c>
      <c r="I42" s="55">
        <f t="shared" si="3"/>
        <v>0</v>
      </c>
      <c r="J42" s="55">
        <f t="shared" si="4"/>
        <v>0</v>
      </c>
      <c r="K42" s="55">
        <f t="shared" si="5"/>
        <v>0</v>
      </c>
    </row>
    <row r="43" spans="2:11" x14ac:dyDescent="0.45">
      <c r="B43" s="50">
        <f t="shared" si="1"/>
        <v>43663</v>
      </c>
      <c r="C43" s="44">
        <f t="shared" si="0"/>
        <v>43663</v>
      </c>
      <c r="D43" s="53"/>
      <c r="E43" s="12"/>
      <c r="F43" s="12"/>
      <c r="G43" s="55">
        <f t="shared" si="2"/>
        <v>0</v>
      </c>
      <c r="H43" s="55">
        <f>IF(ISERROR(IF(OR(D43="出勤",D43="遅刻"),IF(F43&lt;$C$10,F43-$C$7,$C$10-#REF!),0)),"",IF(OR(D43="出勤",D43="遅刻"),IF(F43&lt;$C$10,F43-$C$7,$C$10-$C$7),0))</f>
        <v>0</v>
      </c>
      <c r="I43" s="55">
        <f t="shared" si="3"/>
        <v>0</v>
      </c>
      <c r="J43" s="55">
        <f t="shared" si="4"/>
        <v>0</v>
      </c>
      <c r="K43" s="55">
        <f t="shared" si="5"/>
        <v>0</v>
      </c>
    </row>
    <row r="44" spans="2:11" x14ac:dyDescent="0.45">
      <c r="B44" s="50">
        <f t="shared" si="1"/>
        <v>43664</v>
      </c>
      <c r="C44" s="44">
        <f t="shared" si="0"/>
        <v>43664</v>
      </c>
      <c r="D44" s="53"/>
      <c r="E44" s="12"/>
      <c r="F44" s="12"/>
      <c r="G44" s="55">
        <f t="shared" si="2"/>
        <v>0</v>
      </c>
      <c r="H44" s="55">
        <f>IF(ISERROR(IF(OR(D44="出勤",D44="遅刻"),IF(F44&lt;$C$10,F44-$C$7,$C$10-#REF!),0)),"",IF(OR(D44="出勤",D44="遅刻"),IF(F44&lt;$C$10,F44-$C$7,$C$10-$C$7),0))</f>
        <v>0</v>
      </c>
      <c r="I44" s="55">
        <f t="shared" si="3"/>
        <v>0</v>
      </c>
      <c r="J44" s="55">
        <f t="shared" si="4"/>
        <v>0</v>
      </c>
      <c r="K44" s="55">
        <f t="shared" si="5"/>
        <v>0</v>
      </c>
    </row>
    <row r="45" spans="2:11" x14ac:dyDescent="0.45">
      <c r="B45" s="50">
        <f t="shared" si="1"/>
        <v>43665</v>
      </c>
      <c r="C45" s="44">
        <f t="shared" si="0"/>
        <v>43665</v>
      </c>
      <c r="D45" s="53"/>
      <c r="E45" s="12"/>
      <c r="F45" s="12"/>
      <c r="G45" s="55">
        <f t="shared" si="2"/>
        <v>0</v>
      </c>
      <c r="H45" s="55">
        <f>IF(ISERROR(IF(OR(D45="出勤",D45="遅刻"),IF(F45&lt;$C$10,F45-$C$7,$C$10-#REF!),0)),"",IF(OR(D45="出勤",D45="遅刻"),IF(F45&lt;$C$10,F45-$C$7,$C$10-$C$7),0))</f>
        <v>0</v>
      </c>
      <c r="I45" s="55">
        <f t="shared" si="3"/>
        <v>0</v>
      </c>
      <c r="J45" s="55">
        <f t="shared" si="4"/>
        <v>0</v>
      </c>
      <c r="K45" s="55">
        <f t="shared" si="5"/>
        <v>0</v>
      </c>
    </row>
    <row r="46" spans="2:11" x14ac:dyDescent="0.45">
      <c r="B46" s="50">
        <f t="shared" si="1"/>
        <v>43666</v>
      </c>
      <c r="C46" s="44">
        <f t="shared" si="0"/>
        <v>43666</v>
      </c>
      <c r="D46" s="53"/>
      <c r="E46" s="12"/>
      <c r="F46" s="12"/>
      <c r="G46" s="55">
        <f t="shared" si="2"/>
        <v>0</v>
      </c>
      <c r="H46" s="55">
        <f>IF(ISERROR(IF(OR(D46="出勤",D46="遅刻"),IF(F46&lt;$C$10,F46-$C$7,$C$10-#REF!),0)),"",IF(OR(D46="出勤",D46="遅刻"),IF(F46&lt;$C$10,F46-$C$7,$C$10-$C$7),0))</f>
        <v>0</v>
      </c>
      <c r="I46" s="55">
        <f t="shared" si="3"/>
        <v>0</v>
      </c>
      <c r="J46" s="55">
        <f t="shared" si="4"/>
        <v>0</v>
      </c>
      <c r="K46" s="55">
        <f t="shared" si="5"/>
        <v>0</v>
      </c>
    </row>
    <row r="47" spans="2:11" x14ac:dyDescent="0.45">
      <c r="B47" s="50">
        <f t="shared" si="1"/>
        <v>43667</v>
      </c>
      <c r="C47" s="44">
        <f t="shared" si="0"/>
        <v>43667</v>
      </c>
      <c r="D47" s="53"/>
      <c r="E47" s="12"/>
      <c r="F47" s="12"/>
      <c r="G47" s="55">
        <f t="shared" si="2"/>
        <v>0</v>
      </c>
      <c r="H47" s="55">
        <f>IF(ISERROR(IF(OR(D47="出勤",D47="遅刻"),IF(F47&lt;$C$10,F47-$C$7,$C$10-#REF!),0)),"",IF(OR(D47="出勤",D47="遅刻"),IF(F47&lt;$C$10,F47-$C$7,$C$10-$C$7),0))</f>
        <v>0</v>
      </c>
      <c r="I47" s="55">
        <f t="shared" si="3"/>
        <v>0</v>
      </c>
      <c r="J47" s="55">
        <f t="shared" si="4"/>
        <v>0</v>
      </c>
      <c r="K47" s="55">
        <f t="shared" si="5"/>
        <v>0</v>
      </c>
    </row>
    <row r="48" spans="2:11" x14ac:dyDescent="0.45">
      <c r="B48" s="50">
        <f t="shared" si="1"/>
        <v>43668</v>
      </c>
      <c r="C48" s="44">
        <f t="shared" si="0"/>
        <v>43668</v>
      </c>
      <c r="D48" s="53"/>
      <c r="E48" s="12"/>
      <c r="F48" s="12"/>
      <c r="G48" s="55">
        <f t="shared" si="2"/>
        <v>0</v>
      </c>
      <c r="H48" s="55">
        <f>IF(ISERROR(IF(OR(D48="出勤",D48="遅刻"),IF(F48&lt;$C$10,F48-$C$7,$C$10-#REF!),0)),"",IF(OR(D48="出勤",D48="遅刻"),IF(F48&lt;$C$10,F48-$C$7,$C$10-$C$7),0))</f>
        <v>0</v>
      </c>
      <c r="I48" s="55">
        <f t="shared" si="3"/>
        <v>0</v>
      </c>
      <c r="J48" s="55">
        <f t="shared" si="4"/>
        <v>0</v>
      </c>
      <c r="K48" s="55">
        <f t="shared" si="5"/>
        <v>0</v>
      </c>
    </row>
    <row r="49" spans="2:11" x14ac:dyDescent="0.45">
      <c r="B49" s="50">
        <f t="shared" si="1"/>
        <v>43669</v>
      </c>
      <c r="C49" s="44">
        <f t="shared" si="0"/>
        <v>43669</v>
      </c>
      <c r="D49" s="53" t="s">
        <v>77</v>
      </c>
      <c r="E49" s="12"/>
      <c r="F49" s="12"/>
      <c r="G49" s="55">
        <f t="shared" si="2"/>
        <v>0</v>
      </c>
      <c r="H49" s="55">
        <f>IF(ISERROR(IF(OR(D49="出勤",D49="遅刻"),IF(F49&lt;$C$10,F49-$C$7,$C$10-#REF!),0)),"",IF(OR(D49="出勤",D49="遅刻"),IF(F49&lt;$C$10,F49-$C$7,$C$10-$C$7),0))</f>
        <v>0</v>
      </c>
      <c r="I49" s="55">
        <f t="shared" si="3"/>
        <v>0</v>
      </c>
      <c r="J49" s="55">
        <f t="shared" si="4"/>
        <v>0</v>
      </c>
      <c r="K49" s="55">
        <f t="shared" si="5"/>
        <v>0</v>
      </c>
    </row>
    <row r="50" spans="2:11" x14ac:dyDescent="0.45">
      <c r="B50" s="50">
        <f t="shared" si="1"/>
        <v>43670</v>
      </c>
      <c r="C50" s="44">
        <f t="shared" si="0"/>
        <v>43670</v>
      </c>
      <c r="D50" s="53" t="s">
        <v>77</v>
      </c>
      <c r="E50" s="12"/>
      <c r="F50" s="12"/>
      <c r="G50" s="55">
        <f t="shared" si="2"/>
        <v>0</v>
      </c>
      <c r="H50" s="55">
        <f>IF(ISERROR(IF(OR(D50="出勤",D50="遅刻"),IF(F50&lt;$C$10,F50-$C$7,$C$10-#REF!),0)),"",IF(OR(D50="出勤",D50="遅刻"),IF(F50&lt;$C$10,F50-$C$7,$C$10-$C$7),0))</f>
        <v>0</v>
      </c>
      <c r="I50" s="55">
        <f t="shared" si="3"/>
        <v>0</v>
      </c>
      <c r="J50" s="55">
        <f t="shared" si="4"/>
        <v>0</v>
      </c>
      <c r="K50" s="55">
        <f t="shared" si="5"/>
        <v>0</v>
      </c>
    </row>
    <row r="51" spans="2:11" x14ac:dyDescent="0.45">
      <c r="B51" s="50">
        <f t="shared" si="1"/>
        <v>43671</v>
      </c>
      <c r="C51" s="44">
        <f t="shared" si="0"/>
        <v>43671</v>
      </c>
      <c r="D51" s="53"/>
      <c r="E51" s="12"/>
      <c r="F51" s="12"/>
      <c r="G51" s="55">
        <f t="shared" si="2"/>
        <v>0</v>
      </c>
      <c r="H51" s="55">
        <f>IF(ISERROR(IF(OR(D51="出勤",D51="遅刻"),IF(F51&lt;$C$10,F51-$C$7,$C$10-#REF!),0)),"",IF(OR(D51="出勤",D51="遅刻"),IF(F51&lt;$C$10,F51-$C$7,$C$10-$C$7),0))</f>
        <v>0</v>
      </c>
      <c r="I51" s="55">
        <f t="shared" si="3"/>
        <v>0</v>
      </c>
      <c r="J51" s="55">
        <f t="shared" si="4"/>
        <v>0</v>
      </c>
      <c r="K51" s="55">
        <f t="shared" si="5"/>
        <v>0</v>
      </c>
    </row>
    <row r="52" spans="2:11" x14ac:dyDescent="0.45">
      <c r="B52" s="50">
        <f>IF(MONTH(B51+1)&lt;&gt;$D$3,"",IF(B51="","",IF(AND(DAY(B51+1)&gt;10,DAY(B51+1)&lt;15),"",B51+1)))</f>
        <v>43672</v>
      </c>
      <c r="C52" s="44">
        <f t="shared" si="0"/>
        <v>43672</v>
      </c>
      <c r="D52" s="53"/>
      <c r="E52" s="12"/>
      <c r="F52" s="12"/>
      <c r="G52" s="55">
        <f t="shared" si="2"/>
        <v>0</v>
      </c>
      <c r="H52" s="55">
        <f>IF(ISERROR(IF(OR(D52="出勤",D52="遅刻"),IF(F52&lt;$C$10,F52-$C$7,$C$10-#REF!),0)),"",IF(OR(D52="出勤",D52="遅刻"),IF(F52&lt;$C$10,F52-$C$7,$C$10-$C$7),0))</f>
        <v>0</v>
      </c>
      <c r="I52" s="55">
        <f t="shared" si="3"/>
        <v>0</v>
      </c>
      <c r="J52" s="55">
        <f t="shared" si="4"/>
        <v>0</v>
      </c>
      <c r="K52" s="55">
        <f t="shared" si="5"/>
        <v>0</v>
      </c>
    </row>
    <row r="53" spans="2:11" x14ac:dyDescent="0.45">
      <c r="B53" s="50">
        <f>IF(B52="","",IF(AND(DAY(B52+1)&gt;20,DAY(B52+1)&lt;24),"",IF(B52="","",IF(MONTH(B52+1)&lt;&gt;$D$3,"",IF(B52="","",IF(AND(DAY(B52+1)&gt;10,DAY(B52+1)&lt;15),"",B52+1))))))</f>
        <v>43673</v>
      </c>
      <c r="C53" s="44">
        <f t="shared" si="0"/>
        <v>43673</v>
      </c>
      <c r="D53" s="53"/>
      <c r="E53" s="12"/>
      <c r="F53" s="12"/>
      <c r="G53" s="55">
        <f t="shared" si="2"/>
        <v>0</v>
      </c>
      <c r="H53" s="55">
        <f>IF(ISERROR(IF(OR(D53="出勤",D53="遅刻"),IF(F53&lt;$C$10,F53-$C$7,$C$10-#REF!),0)),"",IF(OR(D53="出勤",D53="遅刻"),IF(F53&lt;$C$10,F53-$C$7,$C$10-$C$7),0))</f>
        <v>0</v>
      </c>
      <c r="I53" s="55">
        <f t="shared" si="3"/>
        <v>0</v>
      </c>
      <c r="J53" s="55">
        <f t="shared" si="4"/>
        <v>0</v>
      </c>
      <c r="K53" s="55">
        <f t="shared" si="5"/>
        <v>0</v>
      </c>
    </row>
    <row r="54" spans="2:11" x14ac:dyDescent="0.45">
      <c r="B54" s="50">
        <f t="shared" ref="B54:B59" si="6">IF(B53="","",IF(AND(DAY(B53+1)&gt;20,DAY(B53+1)&lt;24),"",IF(B53="","",IF(MONTH(B53+1)&lt;&gt;$D$3,"",IF(B53="","",IF(AND(DAY(B53+1)&gt;10,DAY(B53+1)&lt;15),"",B53+1))))))</f>
        <v>43674</v>
      </c>
      <c r="C54" s="44">
        <f t="shared" si="0"/>
        <v>43674</v>
      </c>
      <c r="D54" s="53"/>
      <c r="E54" s="12"/>
      <c r="F54" s="12"/>
      <c r="G54" s="55">
        <f t="shared" si="2"/>
        <v>0</v>
      </c>
      <c r="H54" s="55">
        <f>IF(ISERROR(IF(OR(D54="出勤",D54="遅刻"),IF(F54&lt;$C$10,F54-$C$7,$C$10-#REF!),0)),"",IF(OR(D54="出勤",D54="遅刻"),IF(F54&lt;$C$10,F54-$C$7,$C$10-$C$7),0))</f>
        <v>0</v>
      </c>
      <c r="I54" s="55">
        <f t="shared" si="3"/>
        <v>0</v>
      </c>
      <c r="J54" s="55">
        <f t="shared" si="4"/>
        <v>0</v>
      </c>
      <c r="K54" s="55">
        <f t="shared" si="5"/>
        <v>0</v>
      </c>
    </row>
    <row r="55" spans="2:11" x14ac:dyDescent="0.45">
      <c r="B55" s="50">
        <f t="shared" si="6"/>
        <v>43675</v>
      </c>
      <c r="C55" s="44">
        <f t="shared" si="0"/>
        <v>43675</v>
      </c>
      <c r="D55" s="53" t="s">
        <v>77</v>
      </c>
      <c r="E55" s="12"/>
      <c r="F55" s="12"/>
      <c r="G55" s="55">
        <f t="shared" si="2"/>
        <v>0</v>
      </c>
      <c r="H55" s="55">
        <f>IF(ISERROR(IF(OR(D55="出勤",D55="遅刻"),IF(F55&lt;$C$10,F55-$C$7,$C$10-#REF!),0)),"",IF(OR(D55="出勤",D55="遅刻"),IF(F55&lt;$C$10,F55-$C$7,$C$10-$C$7),0))</f>
        <v>0</v>
      </c>
      <c r="I55" s="55">
        <f t="shared" si="3"/>
        <v>0</v>
      </c>
      <c r="J55" s="55">
        <f t="shared" si="4"/>
        <v>0</v>
      </c>
      <c r="K55" s="55">
        <f t="shared" si="5"/>
        <v>0</v>
      </c>
    </row>
    <row r="56" spans="2:11" x14ac:dyDescent="0.45">
      <c r="B56" s="50">
        <f t="shared" si="6"/>
        <v>43676</v>
      </c>
      <c r="C56" s="44">
        <f t="shared" si="0"/>
        <v>43676</v>
      </c>
      <c r="D56" s="53" t="s">
        <v>77</v>
      </c>
      <c r="E56" s="12"/>
      <c r="F56" s="12"/>
      <c r="G56" s="55">
        <f t="shared" si="2"/>
        <v>0</v>
      </c>
      <c r="H56" s="55">
        <f>IF(ISERROR(IF(OR(D56="出勤",D56="遅刻"),IF(F56&lt;$C$10,F56-$C$7,$C$10-#REF!),0)),"",IF(OR(D56="出勤",D56="遅刻"),IF(F56&lt;$C$10,F56-$C$7,$C$10-$C$7),0))</f>
        <v>0</v>
      </c>
      <c r="I56" s="55">
        <f t="shared" si="3"/>
        <v>0</v>
      </c>
      <c r="J56" s="55">
        <f t="shared" si="4"/>
        <v>0</v>
      </c>
      <c r="K56" s="55">
        <f t="shared" si="5"/>
        <v>0</v>
      </c>
    </row>
    <row r="57" spans="2:11" x14ac:dyDescent="0.45">
      <c r="B57" s="50">
        <f t="shared" si="6"/>
        <v>43677</v>
      </c>
      <c r="C57" s="44">
        <f t="shared" si="0"/>
        <v>43677</v>
      </c>
      <c r="D57" s="53" t="s">
        <v>77</v>
      </c>
      <c r="E57" s="12"/>
      <c r="F57" s="12"/>
      <c r="G57" s="55">
        <f t="shared" si="2"/>
        <v>0</v>
      </c>
      <c r="H57" s="55">
        <f>IF(ISERROR(IF(OR(D57="出勤",D57="遅刻"),IF(F57&lt;$C$10,F57-$C$7,$C$10-#REF!),0)),"",IF(OR(D57="出勤",D57="遅刻"),IF(F57&lt;$C$10,F57-$C$7,$C$10-$C$7),0))</f>
        <v>0</v>
      </c>
      <c r="I57" s="55">
        <f t="shared" si="3"/>
        <v>0</v>
      </c>
      <c r="J57" s="55">
        <f t="shared" si="4"/>
        <v>0</v>
      </c>
      <c r="K57" s="55">
        <f t="shared" si="5"/>
        <v>0</v>
      </c>
    </row>
    <row r="58" spans="2:11" x14ac:dyDescent="0.45">
      <c r="B58" s="50" t="str">
        <f t="shared" si="6"/>
        <v/>
      </c>
      <c r="C58" s="44" t="str">
        <f t="shared" si="0"/>
        <v/>
      </c>
      <c r="D58" s="53"/>
      <c r="E58" s="57"/>
      <c r="F58" s="57"/>
      <c r="G58" s="55">
        <f t="shared" si="2"/>
        <v>0</v>
      </c>
      <c r="H58" s="55">
        <f>IF(ISERROR(IF(OR(D58="出勤",D58="遅刻"),IF(F58&lt;$C$10,F58-$C$7,$C$10-#REF!),0)),"",IF(OR(D58="出勤",D58="遅刻"),IF(F58&lt;$C$10,F58-$C$7,$C$10-$C$7),0))</f>
        <v>0</v>
      </c>
      <c r="I58" s="55">
        <f t="shared" si="3"/>
        <v>0</v>
      </c>
      <c r="J58" s="55">
        <f t="shared" si="4"/>
        <v>0</v>
      </c>
      <c r="K58" s="55">
        <f t="shared" si="5"/>
        <v>0</v>
      </c>
    </row>
    <row r="59" spans="2:11" x14ac:dyDescent="0.45">
      <c r="B59" s="51" t="str">
        <f t="shared" si="6"/>
        <v/>
      </c>
      <c r="C59" s="52" t="str">
        <f t="shared" si="0"/>
        <v/>
      </c>
      <c r="D59" s="54"/>
      <c r="E59" s="58"/>
      <c r="F59" s="58"/>
      <c r="G59" s="56">
        <f t="shared" si="2"/>
        <v>0</v>
      </c>
      <c r="H59" s="56">
        <f>IF(ISERROR(IF(OR(D59="出勤",D59="遅刻"),IF(F59&lt;$C$10,F59-$C$7,$C$10-#REF!),0)),"",IF(OR(D59="出勤",D59="遅刻"),IF(F59&lt;$C$10,F59-$C$7,$C$10-$C$7),0))</f>
        <v>0</v>
      </c>
      <c r="I59" s="56">
        <f t="shared" si="3"/>
        <v>0</v>
      </c>
      <c r="J59" s="56">
        <f t="shared" si="4"/>
        <v>0</v>
      </c>
      <c r="K59" s="56">
        <f t="shared" si="5"/>
        <v>0</v>
      </c>
    </row>
    <row r="60" spans="2:11" ht="18.75" customHeight="1" x14ac:dyDescent="0.45">
      <c r="B60" s="66"/>
      <c r="C60" s="66"/>
      <c r="D60" s="66"/>
      <c r="E60" s="66"/>
      <c r="F60" s="65"/>
      <c r="G60" s="64">
        <f>SUM(G27:G59)</f>
        <v>0</v>
      </c>
      <c r="H60" s="64">
        <f t="shared" ref="H60:K60" si="7">SUM(H27:H59)</f>
        <v>0</v>
      </c>
      <c r="I60" s="64">
        <f t="shared" si="7"/>
        <v>0</v>
      </c>
      <c r="J60" s="64">
        <f t="shared" si="7"/>
        <v>0</v>
      </c>
      <c r="K60" s="64">
        <f t="shared" si="7"/>
        <v>0</v>
      </c>
    </row>
    <row r="61" spans="2:11" ht="6" customHeight="1" x14ac:dyDescent="0.45"/>
    <row r="62" spans="2:11" ht="18.75" customHeight="1" x14ac:dyDescent="0.45">
      <c r="B62" s="152" t="s">
        <v>33</v>
      </c>
      <c r="C62" s="152"/>
      <c r="D62" s="152"/>
      <c r="E62" s="152"/>
      <c r="F62" s="152"/>
      <c r="G62" s="152"/>
      <c r="H62" s="152"/>
      <c r="I62" s="152"/>
      <c r="J62" s="152"/>
      <c r="K62" s="152"/>
    </row>
    <row r="63" spans="2:11" ht="6" customHeight="1" x14ac:dyDescent="0.45"/>
    <row r="64" spans="2:11" ht="18.75" customHeight="1" thickBot="1" x14ac:dyDescent="0.5">
      <c r="B64" s="98">
        <f>B21</f>
        <v>2019</v>
      </c>
      <c r="C64" s="96" t="s">
        <v>0</v>
      </c>
      <c r="D64" s="99">
        <f>E21</f>
        <v>7</v>
      </c>
      <c r="E64" s="96" t="s">
        <v>85</v>
      </c>
      <c r="H64" s="96" t="s">
        <v>86</v>
      </c>
      <c r="I64" s="153" t="str">
        <f>D23</f>
        <v>営業部</v>
      </c>
      <c r="J64" s="153"/>
      <c r="K64" s="153"/>
    </row>
    <row r="65" spans="2:11" ht="21" customHeight="1" thickBot="1" x14ac:dyDescent="0.5">
      <c r="H65" s="97" t="s">
        <v>87</v>
      </c>
      <c r="I65" s="154" t="str">
        <f>G23</f>
        <v>計算　太郎</v>
      </c>
      <c r="J65" s="154"/>
      <c r="K65" s="154"/>
    </row>
    <row r="66" spans="2:11" ht="9.75" customHeight="1" thickBot="1" x14ac:dyDescent="0.5"/>
    <row r="67" spans="2:11" ht="18.75" customHeight="1" x14ac:dyDescent="0.45">
      <c r="B67" s="155" t="s">
        <v>93</v>
      </c>
      <c r="C67" s="67" t="s">
        <v>34</v>
      </c>
      <c r="D67" s="68" t="s">
        <v>35</v>
      </c>
      <c r="E67" s="68" t="s">
        <v>79</v>
      </c>
      <c r="F67" s="68" t="s">
        <v>80</v>
      </c>
      <c r="G67" s="68" t="s">
        <v>36</v>
      </c>
      <c r="H67" s="69" t="s">
        <v>37</v>
      </c>
      <c r="I67" s="111"/>
      <c r="J67" s="111"/>
      <c r="K67" s="111"/>
    </row>
    <row r="68" spans="2:11" ht="18.75" customHeight="1" x14ac:dyDescent="0.45">
      <c r="B68" s="156"/>
      <c r="C68" s="70">
        <f>COUNTIF($D$27:$D$59,"出勤")</f>
        <v>0</v>
      </c>
      <c r="D68" s="70">
        <f>COUNTIF($D$27:$D$59,"欠勤")</f>
        <v>0</v>
      </c>
      <c r="E68" s="95">
        <f>COUNTIF($D$27:$D$59,"遅刻")+COUNTIF($D$27:$D$59,"遅･早")</f>
        <v>0</v>
      </c>
      <c r="F68" s="95">
        <f>COUNTIF($D$27:$D$59,"早退")+COUNTIF($D$27:$D$59,"遅･早")</f>
        <v>0</v>
      </c>
      <c r="G68" s="71">
        <f>COUNTIF($D$27:$D$59,"休日出勤")</f>
        <v>0</v>
      </c>
      <c r="H68" s="72">
        <f>COUNTIF($D$27:$D$59,"有給休暇")</f>
        <v>0</v>
      </c>
      <c r="I68" s="111"/>
      <c r="J68" s="111"/>
      <c r="K68" s="111"/>
    </row>
    <row r="69" spans="2:11" ht="18.75" customHeight="1" x14ac:dyDescent="0.45">
      <c r="B69" s="156"/>
      <c r="C69" s="73" t="s">
        <v>38</v>
      </c>
      <c r="D69" s="74" t="s">
        <v>39</v>
      </c>
      <c r="E69" s="74" t="s">
        <v>40</v>
      </c>
      <c r="F69" s="74" t="s">
        <v>41</v>
      </c>
      <c r="G69" s="74" t="s">
        <v>42</v>
      </c>
      <c r="H69" s="75"/>
      <c r="I69" s="111"/>
      <c r="J69" s="111"/>
      <c r="K69" s="111"/>
    </row>
    <row r="70" spans="2:11" ht="18.75" customHeight="1" thickBot="1" x14ac:dyDescent="0.5">
      <c r="B70" s="157"/>
      <c r="C70" s="76">
        <f>SUM(G27:G59)</f>
        <v>0</v>
      </c>
      <c r="D70" s="77">
        <f>SUM(H27:H59)</f>
        <v>0</v>
      </c>
      <c r="E70" s="77">
        <f>SUM(I27:I59)</f>
        <v>0</v>
      </c>
      <c r="F70" s="77">
        <f>SUM(J27:J59)</f>
        <v>0</v>
      </c>
      <c r="G70" s="77">
        <f>SUM(K27:K59)</f>
        <v>0</v>
      </c>
      <c r="H70" s="79"/>
      <c r="I70" s="111"/>
      <c r="J70" s="111"/>
      <c r="K70" s="111"/>
    </row>
    <row r="71" spans="2:11" ht="18.75" customHeight="1" x14ac:dyDescent="0.45">
      <c r="B71" s="158" t="s">
        <v>94</v>
      </c>
      <c r="C71" s="67" t="s">
        <v>43</v>
      </c>
      <c r="D71" s="68"/>
      <c r="E71" s="107" t="s">
        <v>8</v>
      </c>
      <c r="F71" s="108" t="s">
        <v>10</v>
      </c>
      <c r="G71" s="108" t="s">
        <v>89</v>
      </c>
      <c r="H71" s="109" t="s">
        <v>58</v>
      </c>
      <c r="I71" s="87"/>
      <c r="J71" s="88"/>
      <c r="K71" s="113" t="s">
        <v>46</v>
      </c>
    </row>
    <row r="72" spans="2:11" ht="18.75" customHeight="1" thickBot="1" x14ac:dyDescent="0.5">
      <c r="B72" s="159"/>
      <c r="C72" s="80">
        <f>$E$7*G60*24</f>
        <v>0</v>
      </c>
      <c r="D72" s="81"/>
      <c r="E72" s="81">
        <f>E10</f>
        <v>10000</v>
      </c>
      <c r="F72" s="81">
        <f>E11</f>
        <v>10000</v>
      </c>
      <c r="G72" s="81">
        <f>E12</f>
        <v>5000</v>
      </c>
      <c r="H72" s="81">
        <f>E13</f>
        <v>0</v>
      </c>
      <c r="I72" s="110"/>
      <c r="J72" s="112">
        <f>H17</f>
        <v>0</v>
      </c>
      <c r="K72" s="114">
        <f>SUM(C72:F72,H72,D74:E74)</f>
        <v>20000</v>
      </c>
    </row>
    <row r="73" spans="2:11" ht="18.75" customHeight="1" x14ac:dyDescent="0.45">
      <c r="B73" s="159"/>
      <c r="C73" s="73"/>
      <c r="D73" s="73" t="s">
        <v>44</v>
      </c>
      <c r="E73" s="74" t="s">
        <v>45</v>
      </c>
      <c r="F73" s="74"/>
      <c r="G73" s="74"/>
      <c r="H73" s="74"/>
      <c r="I73" s="87"/>
      <c r="J73" s="74" t="s">
        <v>92</v>
      </c>
      <c r="K73" s="113" t="s">
        <v>47</v>
      </c>
    </row>
    <row r="74" spans="2:11" ht="18.75" customHeight="1" thickBot="1" x14ac:dyDescent="0.5">
      <c r="B74" s="160"/>
      <c r="C74" s="83"/>
      <c r="D74" s="83">
        <f>ROUND($E$7*$C$15*($D$70*24),0)+ROUND($E$7*$C$17*($E$70*24),0)</f>
        <v>0</v>
      </c>
      <c r="E74" s="84">
        <f>ROUND($E$7*$C$16*($F$70*24),0)+ROUND($E$7*$C$17*($G$70*24),0)</f>
        <v>0</v>
      </c>
      <c r="F74" s="84"/>
      <c r="G74" s="84"/>
      <c r="H74" s="84"/>
      <c r="I74" s="84"/>
      <c r="J74" s="84">
        <f>G72</f>
        <v>5000</v>
      </c>
      <c r="K74" s="115">
        <f>SUM(C72:I72,D74:H74)</f>
        <v>25000</v>
      </c>
    </row>
    <row r="75" spans="2:11" ht="18.75" customHeight="1" x14ac:dyDescent="0.45">
      <c r="B75" s="129" t="s">
        <v>48</v>
      </c>
      <c r="C75" s="67" t="str">
        <f>F7</f>
        <v>健康保険</v>
      </c>
      <c r="D75" s="68" t="str">
        <f>F8</f>
        <v>厚生年金</v>
      </c>
      <c r="E75" s="68" t="str">
        <f>F9</f>
        <v>雇用保険</v>
      </c>
      <c r="F75" s="68" t="str">
        <f>F10</f>
        <v>介護保険</v>
      </c>
      <c r="G75" s="68"/>
      <c r="H75" s="68"/>
      <c r="I75" s="91" t="s">
        <v>49</v>
      </c>
      <c r="J75" s="116" t="s">
        <v>50</v>
      </c>
      <c r="K75" s="69"/>
    </row>
    <row r="76" spans="2:11" ht="18.75" customHeight="1" thickBot="1" x14ac:dyDescent="0.5">
      <c r="B76" s="130"/>
      <c r="C76" s="80">
        <f>G7</f>
        <v>15000</v>
      </c>
      <c r="D76" s="81">
        <f>G8</f>
        <v>20000</v>
      </c>
      <c r="E76" s="81">
        <f>G9</f>
        <v>10000</v>
      </c>
      <c r="F76" s="81">
        <f>G10</f>
        <v>10000</v>
      </c>
      <c r="G76" s="81"/>
      <c r="H76" s="81"/>
      <c r="I76" s="112">
        <f>SUM(C76:H76)</f>
        <v>55000</v>
      </c>
      <c r="J76" s="117">
        <f>K72-I76</f>
        <v>-35000</v>
      </c>
      <c r="K76" s="82"/>
    </row>
    <row r="77" spans="2:11" ht="18.75" customHeight="1" x14ac:dyDescent="0.45">
      <c r="B77" s="130"/>
      <c r="C77" s="86" t="s">
        <v>95</v>
      </c>
      <c r="D77" s="87" t="s">
        <v>96</v>
      </c>
      <c r="E77" s="87"/>
      <c r="F77" s="87"/>
      <c r="G77" s="87"/>
      <c r="H77" s="87"/>
      <c r="I77" s="88"/>
      <c r="J77" s="88" t="s">
        <v>51</v>
      </c>
      <c r="K77" s="88"/>
    </row>
    <row r="78" spans="2:11" ht="18.75" customHeight="1" thickBot="1" x14ac:dyDescent="0.5">
      <c r="B78" s="131"/>
      <c r="C78" s="89">
        <f>G12</f>
        <v>10000</v>
      </c>
      <c r="D78" s="84">
        <f>G13</f>
        <v>15000</v>
      </c>
      <c r="E78" s="84"/>
      <c r="F78" s="84"/>
      <c r="G78" s="84"/>
      <c r="H78" s="78"/>
      <c r="I78" s="85"/>
      <c r="J78" s="85">
        <f>SUM(C76:H76,C78:H78)</f>
        <v>80000</v>
      </c>
      <c r="K78" s="85"/>
    </row>
    <row r="79" spans="2:11" ht="18.75" customHeight="1" x14ac:dyDescent="0.45">
      <c r="B79" s="129" t="s">
        <v>81</v>
      </c>
      <c r="C79" s="90" t="s">
        <v>97</v>
      </c>
      <c r="D79" s="90" t="s">
        <v>98</v>
      </c>
      <c r="E79" s="90"/>
      <c r="F79" s="68"/>
      <c r="G79" s="68"/>
      <c r="H79" s="68"/>
      <c r="I79" s="91"/>
      <c r="J79" s="125" t="s">
        <v>82</v>
      </c>
      <c r="K79" s="126"/>
    </row>
    <row r="80" spans="2:11" ht="18.75" customHeight="1" thickBot="1" x14ac:dyDescent="0.5">
      <c r="B80" s="131"/>
      <c r="C80" s="92">
        <f>K74</f>
        <v>25000</v>
      </c>
      <c r="D80" s="92">
        <f>J78</f>
        <v>80000</v>
      </c>
      <c r="E80" s="92"/>
      <c r="F80" s="93"/>
      <c r="G80" s="78"/>
      <c r="H80" s="78"/>
      <c r="I80" s="94"/>
      <c r="J80" s="127">
        <f>C80-D80</f>
        <v>-55000</v>
      </c>
      <c r="K80" s="128"/>
    </row>
  </sheetData>
  <mergeCells count="21">
    <mergeCell ref="B2:E2"/>
    <mergeCell ref="F2:J2"/>
    <mergeCell ref="B5:C5"/>
    <mergeCell ref="D5:G5"/>
    <mergeCell ref="D6:E6"/>
    <mergeCell ref="F6:G6"/>
    <mergeCell ref="B14:C14"/>
    <mergeCell ref="B21:C21"/>
    <mergeCell ref="C23:C24"/>
    <mergeCell ref="D23:E24"/>
    <mergeCell ref="F23:F24"/>
    <mergeCell ref="G23:K24"/>
    <mergeCell ref="B75:B78"/>
    <mergeCell ref="B79:B80"/>
    <mergeCell ref="J79:K79"/>
    <mergeCell ref="J80:K80"/>
    <mergeCell ref="B62:K62"/>
    <mergeCell ref="I64:K64"/>
    <mergeCell ref="I65:K65"/>
    <mergeCell ref="B67:B70"/>
    <mergeCell ref="B71:B74"/>
  </mergeCells>
  <phoneticPr fontId="2"/>
  <conditionalFormatting sqref="J73">
    <cfRule type="cellIs" dxfId="24" priority="1" operator="equal">
      <formula>0</formula>
    </cfRule>
  </conditionalFormatting>
  <conditionalFormatting sqref="D74">
    <cfRule type="cellIs" dxfId="23" priority="10" operator="equal">
      <formula>0</formula>
    </cfRule>
  </conditionalFormatting>
  <conditionalFormatting sqref="F75:G75">
    <cfRule type="cellIs" dxfId="22" priority="6" operator="equal">
      <formula>0</formula>
    </cfRule>
  </conditionalFormatting>
  <conditionalFormatting sqref="E77:F77">
    <cfRule type="cellIs" dxfId="21" priority="5" operator="equal">
      <formula>0</formula>
    </cfRule>
  </conditionalFormatting>
  <conditionalFormatting sqref="F76:G76">
    <cfRule type="cellIs" dxfId="20" priority="4" operator="equal">
      <formula>0</formula>
    </cfRule>
  </conditionalFormatting>
  <conditionalFormatting sqref="E78:F78">
    <cfRule type="cellIs" dxfId="19" priority="3" operator="equal">
      <formula>0</formula>
    </cfRule>
  </conditionalFormatting>
  <conditionalFormatting sqref="J73">
    <cfRule type="cellIs" dxfId="18" priority="2" operator="equal">
      <formula>0</formula>
    </cfRule>
  </conditionalFormatting>
  <conditionalFormatting sqref="G27:G59 I27:K59">
    <cfRule type="cellIs" priority="26" operator="equal">
      <formula>0</formula>
    </cfRule>
    <cfRule type="cellIs" dxfId="17" priority="27" operator="equal">
      <formula>0</formula>
    </cfRule>
  </conditionalFormatting>
  <conditionalFormatting sqref="H27:H59">
    <cfRule type="cellIs" priority="24" operator="equal">
      <formula>0</formula>
    </cfRule>
    <cfRule type="cellIs" dxfId="16" priority="25" operator="equal">
      <formula>0</formula>
    </cfRule>
  </conditionalFormatting>
  <conditionalFormatting sqref="C71:D71 C73 J71 E73:F73 H73:I73">
    <cfRule type="cellIs" dxfId="15" priority="23" operator="equal">
      <formula>0</formula>
    </cfRule>
  </conditionalFormatting>
  <conditionalFormatting sqref="D72 J72 C74 E74:F74">
    <cfRule type="cellIs" dxfId="14" priority="22" operator="equal">
      <formula>0</formula>
    </cfRule>
  </conditionalFormatting>
  <conditionalFormatting sqref="H73">
    <cfRule type="cellIs" dxfId="13" priority="21" operator="equal">
      <formula>0</formula>
    </cfRule>
  </conditionalFormatting>
  <conditionalFormatting sqref="F73">
    <cfRule type="cellIs" dxfId="12" priority="20" operator="equal">
      <formula>0</formula>
    </cfRule>
  </conditionalFormatting>
  <conditionalFormatting sqref="E27:F57">
    <cfRule type="cellIs" dxfId="11" priority="19" operator="equal">
      <formula>0</formula>
    </cfRule>
  </conditionalFormatting>
  <conditionalFormatting sqref="E71 G71:H71">
    <cfRule type="cellIs" dxfId="10" priority="18" operator="equal">
      <formula>0</formula>
    </cfRule>
  </conditionalFormatting>
  <conditionalFormatting sqref="E72 G72:H72">
    <cfRule type="cellIs" dxfId="9" priority="17" operator="equal">
      <formula>0</formula>
    </cfRule>
  </conditionalFormatting>
  <conditionalFormatting sqref="F71">
    <cfRule type="cellIs" dxfId="8" priority="16" operator="equal">
      <formula>0</formula>
    </cfRule>
  </conditionalFormatting>
  <conditionalFormatting sqref="F72">
    <cfRule type="cellIs" dxfId="7" priority="15" operator="equal">
      <formula>0</formula>
    </cfRule>
  </conditionalFormatting>
  <conditionalFormatting sqref="G71">
    <cfRule type="cellIs" dxfId="6" priority="14" operator="equal">
      <formula>0</formula>
    </cfRule>
  </conditionalFormatting>
  <conditionalFormatting sqref="I71">
    <cfRule type="cellIs" dxfId="5" priority="13" operator="equal">
      <formula>0</formula>
    </cfRule>
  </conditionalFormatting>
  <conditionalFormatting sqref="I72">
    <cfRule type="cellIs" dxfId="4" priority="12" operator="equal">
      <formula>0</formula>
    </cfRule>
  </conditionalFormatting>
  <conditionalFormatting sqref="D73">
    <cfRule type="cellIs" dxfId="3" priority="11" operator="equal">
      <formula>0</formula>
    </cfRule>
  </conditionalFormatting>
  <conditionalFormatting sqref="G73">
    <cfRule type="cellIs" dxfId="2" priority="9" operator="equal">
      <formula>0</formula>
    </cfRule>
  </conditionalFormatting>
  <conditionalFormatting sqref="K71">
    <cfRule type="cellIs" dxfId="1" priority="8" operator="equal">
      <formula>0</formula>
    </cfRule>
  </conditionalFormatting>
  <conditionalFormatting sqref="K73">
    <cfRule type="cellIs" dxfId="0" priority="7" operator="equal">
      <formula>0</formula>
    </cfRule>
  </conditionalFormatting>
  <dataValidations count="4">
    <dataValidation type="list" allowBlank="1" showInputMessage="1" showErrorMessage="1" sqref="G3" xr:uid="{61E92B37-7496-49A7-9DD1-05111A0A7DC7}">
      <formula1>$I$6:$I$8</formula1>
    </dataValidation>
    <dataValidation type="list" allowBlank="1" showInputMessage="1" showErrorMessage="1" sqref="D27" xr:uid="{B92CBD07-DF0B-45F9-A5FA-1321F7F61DA4}">
      <formula1>$I$11:$I$18</formula1>
    </dataValidation>
    <dataValidation type="list" allowBlank="1" showInputMessage="1" showErrorMessage="1" sqref="D28:D59" xr:uid="{10F90169-E1CA-40D7-8222-73B6613E0515}">
      <formula1>$I$11:$I$17</formula1>
    </dataValidation>
    <dataValidation type="list" allowBlank="1" showInputMessage="1" showErrorMessage="1" sqref="G4" xr:uid="{433FFB12-FEA6-434E-8F91-60A3D9B9658A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勤怠管理と給与明細(サンプル)</vt:lpstr>
      <vt:lpstr>勤怠管理と給与明細</vt:lpstr>
      <vt:lpstr>勤怠管理と給与明細!Print_Area</vt:lpstr>
      <vt:lpstr>'勤怠管理と給与明細(サンプル)'!Print_Area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netland</dc:creator>
  <cp:lastModifiedBy>栗山敏之</cp:lastModifiedBy>
  <cp:lastPrinted>2019-07-01T02:00:43Z</cp:lastPrinted>
  <dcterms:created xsi:type="dcterms:W3CDTF">2019-06-25T02:13:52Z</dcterms:created>
  <dcterms:modified xsi:type="dcterms:W3CDTF">2019-07-01T02:08:28Z</dcterms:modified>
</cp:coreProperties>
</file>